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197_lpb_dk/Documents/Skrivebord/"/>
    </mc:Choice>
  </mc:AlternateContent>
  <xr:revisionPtr revIDLastSave="11" documentId="8_{E9201824-2583-43A7-9A1D-5923E54D8939}" xr6:coauthVersionLast="47" xr6:coauthVersionMax="47" xr10:uidLastSave="{55DD6AD8-A461-4E95-85B9-470F1980BE3D}"/>
  <bookViews>
    <workbookView xWindow="-120" yWindow="-120" windowWidth="25440" windowHeight="15270" xr2:uid="{0E2DF605-9A20-47C0-BA31-19669CB07CE1}"/>
  </bookViews>
  <sheets>
    <sheet name="Beregning omlægning af billån" sheetId="3" r:id="rId1"/>
    <sheet name="Nyt Billån" sheetId="6" state="hidden" r:id="rId2"/>
    <sheet name="Gammelt Billån" sheetId="8" state="hidden" r:id="rId3"/>
    <sheet name="Helligdage" sheetId="2" state="hidden" r:id="rId4"/>
    <sheet name="Billån test" sheetId="9" state="hidden" r:id="rId5"/>
  </sheets>
  <definedNames>
    <definedName name="solver_adj" localSheetId="4" hidden="1">'Billån test'!$L$10</definedName>
    <definedName name="solver_adj" localSheetId="2" hidden="1">'Gammelt Billån'!$L$10</definedName>
    <definedName name="solver_adj" localSheetId="1" hidden="1">'Nyt Billån'!$L$10</definedName>
    <definedName name="solver_cvg" localSheetId="4" hidden="1">0.0001</definedName>
    <definedName name="solver_cvg" localSheetId="2" hidden="1">0.0001</definedName>
    <definedName name="solver_cvg" localSheetId="1" hidden="1">0.0001</definedName>
    <definedName name="solver_drv" localSheetId="4" hidden="1">1</definedName>
    <definedName name="solver_drv" localSheetId="2" hidden="1">1</definedName>
    <definedName name="solver_drv" localSheetId="1" hidden="1">1</definedName>
    <definedName name="solver_eng" localSheetId="4" hidden="1">1</definedName>
    <definedName name="solver_eng" localSheetId="2" hidden="1">1</definedName>
    <definedName name="solver_eng" localSheetId="1" hidden="1">1</definedName>
    <definedName name="solver_est" localSheetId="4" hidden="1">1</definedName>
    <definedName name="solver_est" localSheetId="2" hidden="1">1</definedName>
    <definedName name="solver_est" localSheetId="1" hidden="1">1</definedName>
    <definedName name="solver_itr" localSheetId="4" hidden="1">2147483647</definedName>
    <definedName name="solver_itr" localSheetId="2" hidden="1">2147483647</definedName>
    <definedName name="solver_itr" localSheetId="1" hidden="1">2147483647</definedName>
    <definedName name="solver_mip" localSheetId="4" hidden="1">2147483647</definedName>
    <definedName name="solver_mip" localSheetId="2" hidden="1">2147483647</definedName>
    <definedName name="solver_mip" localSheetId="1" hidden="1">2147483647</definedName>
    <definedName name="solver_mni" localSheetId="4" hidden="1">30</definedName>
    <definedName name="solver_mni" localSheetId="2" hidden="1">30</definedName>
    <definedName name="solver_mni" localSheetId="1" hidden="1">30</definedName>
    <definedName name="solver_mrt" localSheetId="4" hidden="1">0.075</definedName>
    <definedName name="solver_mrt" localSheetId="2" hidden="1">0.075</definedName>
    <definedName name="solver_mrt" localSheetId="1" hidden="1">0.075</definedName>
    <definedName name="solver_msl" localSheetId="4" hidden="1">2</definedName>
    <definedName name="solver_msl" localSheetId="2" hidden="1">2</definedName>
    <definedName name="solver_msl" localSheetId="1" hidden="1">2</definedName>
    <definedName name="solver_neg" localSheetId="4" hidden="1">1</definedName>
    <definedName name="solver_neg" localSheetId="2" hidden="1">1</definedName>
    <definedName name="solver_neg" localSheetId="1" hidden="1">1</definedName>
    <definedName name="solver_nod" localSheetId="4" hidden="1">2147483647</definedName>
    <definedName name="solver_nod" localSheetId="2" hidden="1">2147483647</definedName>
    <definedName name="solver_nod" localSheetId="1" hidden="1">2147483647</definedName>
    <definedName name="solver_num" localSheetId="4" hidden="1">0</definedName>
    <definedName name="solver_num" localSheetId="2" hidden="1">0</definedName>
    <definedName name="solver_num" localSheetId="1" hidden="1">0</definedName>
    <definedName name="solver_nwt" localSheetId="4" hidden="1">1</definedName>
    <definedName name="solver_nwt" localSheetId="2" hidden="1">1</definedName>
    <definedName name="solver_nwt" localSheetId="1" hidden="1">1</definedName>
    <definedName name="solver_opt" localSheetId="4" hidden="1">'Billån test'!$M$10</definedName>
    <definedName name="solver_opt" localSheetId="2" hidden="1">'Gammelt Billån'!$M$10</definedName>
    <definedName name="solver_opt" localSheetId="1" hidden="1">'Nyt Billån'!$M$10</definedName>
    <definedName name="solver_pre" localSheetId="4" hidden="1">0.000001</definedName>
    <definedName name="solver_pre" localSheetId="2" hidden="1">0.000001</definedName>
    <definedName name="solver_pre" localSheetId="1" hidden="1">0.000001</definedName>
    <definedName name="solver_rbv" localSheetId="4" hidden="1">1</definedName>
    <definedName name="solver_rbv" localSheetId="2" hidden="1">1</definedName>
    <definedName name="solver_rbv" localSheetId="1" hidden="1">1</definedName>
    <definedName name="solver_rlx" localSheetId="4" hidden="1">2</definedName>
    <definedName name="solver_rlx" localSheetId="2" hidden="1">2</definedName>
    <definedName name="solver_rlx" localSheetId="1" hidden="1">2</definedName>
    <definedName name="solver_rsd" localSheetId="4" hidden="1">0</definedName>
    <definedName name="solver_rsd" localSheetId="2" hidden="1">0</definedName>
    <definedName name="solver_rsd" localSheetId="1" hidden="1">0</definedName>
    <definedName name="solver_scl" localSheetId="4" hidden="1">1</definedName>
    <definedName name="solver_scl" localSheetId="2" hidden="1">1</definedName>
    <definedName name="solver_scl" localSheetId="1" hidden="1">1</definedName>
    <definedName name="solver_sho" localSheetId="4" hidden="1">2</definedName>
    <definedName name="solver_sho" localSheetId="2" hidden="1">2</definedName>
    <definedName name="solver_sho" localSheetId="1" hidden="1">2</definedName>
    <definedName name="solver_ssz" localSheetId="4" hidden="1">100</definedName>
    <definedName name="solver_ssz" localSheetId="2" hidden="1">100</definedName>
    <definedName name="solver_ssz" localSheetId="1" hidden="1">100</definedName>
    <definedName name="solver_tim" localSheetId="4" hidden="1">2147483647</definedName>
    <definedName name="solver_tim" localSheetId="2" hidden="1">2147483647</definedName>
    <definedName name="solver_tim" localSheetId="1" hidden="1">2147483647</definedName>
    <definedName name="solver_tol" localSheetId="4" hidden="1">0.01</definedName>
    <definedName name="solver_tol" localSheetId="2" hidden="1">0.01</definedName>
    <definedName name="solver_tol" localSheetId="1" hidden="1">0.01</definedName>
    <definedName name="solver_typ" localSheetId="4" hidden="1">3</definedName>
    <definedName name="solver_typ" localSheetId="2" hidden="1">3</definedName>
    <definedName name="solver_typ" localSheetId="1" hidden="1">3</definedName>
    <definedName name="solver_val" localSheetId="4" hidden="1">0</definedName>
    <definedName name="solver_val" localSheetId="2" hidden="1">0</definedName>
    <definedName name="solver_val" localSheetId="1" hidden="1">0</definedName>
    <definedName name="solver_ver" localSheetId="4" hidden="1">3</definedName>
    <definedName name="solver_ver" localSheetId="2" hidden="1">3</definedName>
    <definedName name="solver_ver" localSheetId="1" hidden="1">3</definedName>
    <definedName name="_xlnm.Print_Area" localSheetId="0">'Beregning omlægning af billån'!$A$1:$E$30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3" l="1"/>
  <c r="I16" i="8"/>
  <c r="I16" i="6"/>
  <c r="B15" i="3"/>
  <c r="E19" i="3" l="1"/>
  <c r="B4" i="8" s="1"/>
  <c r="E7" i="3" l="1"/>
  <c r="B8" i="6" s="1"/>
  <c r="B16" i="6" s="1"/>
  <c r="B16" i="9"/>
  <c r="M16" i="9"/>
  <c r="N16" i="9" s="1"/>
  <c r="I16" i="9"/>
  <c r="B6" i="9"/>
  <c r="B7" i="9"/>
  <c r="B3" i="9"/>
  <c r="J16" i="9"/>
  <c r="K16" i="9" s="1"/>
  <c r="B5" i="6"/>
  <c r="B6" i="6" s="1"/>
  <c r="B5" i="8"/>
  <c r="B7" i="8" s="1"/>
  <c r="C17" i="6" l="1"/>
  <c r="A16" i="6"/>
  <c r="A16" i="9"/>
  <c r="C17" i="9"/>
  <c r="B7" i="6"/>
  <c r="E16" i="9"/>
  <c r="B9" i="9"/>
  <c r="B8" i="8"/>
  <c r="B16" i="8" s="1"/>
  <c r="B6" i="8"/>
  <c r="C17" i="8" l="1"/>
  <c r="A16" i="8"/>
  <c r="B17" i="6"/>
  <c r="B10" i="8"/>
  <c r="B17" i="8" l="1"/>
  <c r="C18" i="8" s="1"/>
  <c r="A17" i="6"/>
  <c r="L17" i="6" s="1"/>
  <c r="D17" i="8" l="1"/>
  <c r="A17" i="8"/>
  <c r="L17" i="8" s="1"/>
  <c r="B18" i="8"/>
  <c r="F17" i="6"/>
  <c r="B30" i="3"/>
  <c r="B2" i="6"/>
  <c r="E23" i="3"/>
  <c r="B22" i="3"/>
  <c r="B19" i="3"/>
  <c r="J15" i="3"/>
  <c r="G15" i="3"/>
  <c r="S7" i="3"/>
  <c r="A18" i="8" l="1"/>
  <c r="C19" i="8"/>
  <c r="M17" i="8"/>
  <c r="N17" i="8" s="1"/>
  <c r="J17" i="8"/>
  <c r="F17" i="8"/>
  <c r="B1" i="6"/>
  <c r="B1" i="8"/>
  <c r="E25" i="3"/>
  <c r="M16" i="8" l="1"/>
  <c r="N16" i="8" s="1"/>
  <c r="J16" i="8"/>
  <c r="K16" i="8" s="1"/>
  <c r="J16" i="6"/>
  <c r="K16" i="6" s="1"/>
  <c r="M16" i="6"/>
  <c r="N16" i="6" s="1"/>
  <c r="B19" i="8"/>
  <c r="L18" i="8"/>
  <c r="F18" i="8"/>
  <c r="E30" i="3"/>
  <c r="B4" i="6" s="1"/>
  <c r="C18" i="6" s="1"/>
  <c r="B3" i="8"/>
  <c r="E16" i="8" s="1"/>
  <c r="G17" i="8" s="1"/>
  <c r="B3" i="6"/>
  <c r="E16" i="6" s="1"/>
  <c r="I17" i="8" l="1"/>
  <c r="H17" i="8"/>
  <c r="E17" i="8" s="1"/>
  <c r="D18" i="8" s="1"/>
  <c r="G17" i="6"/>
  <c r="I17" i="6" s="1"/>
  <c r="B18" i="6"/>
  <c r="C19" i="6" s="1"/>
  <c r="C20" i="8"/>
  <c r="A19" i="8"/>
  <c r="L19" i="8" s="1"/>
  <c r="S8" i="3"/>
  <c r="R9" i="3"/>
  <c r="R10" i="3" s="1"/>
  <c r="R11" i="3" s="1"/>
  <c r="R12" i="3" s="1"/>
  <c r="R13" i="3" s="1"/>
  <c r="R14" i="3" s="1"/>
  <c r="S14" i="3" s="1"/>
  <c r="B10" i="6"/>
  <c r="D17" i="6" s="1"/>
  <c r="B9" i="8"/>
  <c r="J17" i="6" l="1"/>
  <c r="M17" i="6"/>
  <c r="N17" i="6" s="1"/>
  <c r="G18" i="8"/>
  <c r="I18" i="8" s="1"/>
  <c r="K17" i="8" s="1"/>
  <c r="B19" i="6"/>
  <c r="C20" i="6" s="1"/>
  <c r="A18" i="6"/>
  <c r="H17" i="6"/>
  <c r="E17" i="6" s="1"/>
  <c r="D18" i="6" s="1"/>
  <c r="M18" i="8"/>
  <c r="N18" i="8" s="1"/>
  <c r="J18" i="8"/>
  <c r="F19" i="8"/>
  <c r="B20" i="8"/>
  <c r="S13" i="3"/>
  <c r="R15" i="3"/>
  <c r="S15" i="3" s="1"/>
  <c r="B9" i="6"/>
  <c r="S10" i="3"/>
  <c r="S12" i="3"/>
  <c r="S9" i="3"/>
  <c r="S11" i="3"/>
  <c r="H18" i="8" l="1"/>
  <c r="E18" i="8" s="1"/>
  <c r="D19" i="8" s="1"/>
  <c r="J19" i="8" s="1"/>
  <c r="B20" i="6"/>
  <c r="A20" i="6" s="1"/>
  <c r="M18" i="6"/>
  <c r="J18" i="6"/>
  <c r="L18" i="6"/>
  <c r="F18" i="6"/>
  <c r="G18" i="6" s="1"/>
  <c r="I18" i="6" s="1"/>
  <c r="K17" i="6" s="1"/>
  <c r="A19" i="6"/>
  <c r="C21" i="8"/>
  <c r="A20" i="8"/>
  <c r="L20" i="8" s="1"/>
  <c r="R16" i="3"/>
  <c r="R17" i="3" s="1"/>
  <c r="G19" i="8" l="1"/>
  <c r="I19" i="8" s="1"/>
  <c r="K18" i="8" s="1"/>
  <c r="M19" i="8"/>
  <c r="N19" i="8" s="1"/>
  <c r="H19" i="8"/>
  <c r="E19" i="8" s="1"/>
  <c r="D20" i="8" s="1"/>
  <c r="H20" i="8" s="1"/>
  <c r="H18" i="6"/>
  <c r="E18" i="6" s="1"/>
  <c r="D19" i="6" s="1"/>
  <c r="J19" i="6" s="1"/>
  <c r="C21" i="6"/>
  <c r="F20" i="6"/>
  <c r="L19" i="6"/>
  <c r="L20" i="6" s="1"/>
  <c r="F19" i="6"/>
  <c r="N18" i="6"/>
  <c r="B21" i="8"/>
  <c r="C22" i="8" s="1"/>
  <c r="F20" i="8"/>
  <c r="S16" i="3"/>
  <c r="S17" i="3"/>
  <c r="R18" i="3"/>
  <c r="G20" i="8" l="1"/>
  <c r="I20" i="8" s="1"/>
  <c r="K19" i="8" s="1"/>
  <c r="E20" i="8"/>
  <c r="D21" i="8" s="1"/>
  <c r="M20" i="8"/>
  <c r="N20" i="8" s="1"/>
  <c r="J20" i="8"/>
  <c r="G19" i="6"/>
  <c r="I19" i="6" s="1"/>
  <c r="K18" i="6" s="1"/>
  <c r="M19" i="6"/>
  <c r="N19" i="6" s="1"/>
  <c r="B21" i="6"/>
  <c r="A21" i="6" s="1"/>
  <c r="L21" i="6" s="1"/>
  <c r="A21" i="8"/>
  <c r="L21" i="8" s="1"/>
  <c r="B22" i="8"/>
  <c r="S18" i="3"/>
  <c r="R19" i="3"/>
  <c r="H19" i="6" l="1"/>
  <c r="E19" i="6" s="1"/>
  <c r="D20" i="6" s="1"/>
  <c r="M20" i="6" s="1"/>
  <c r="N20" i="6" s="1"/>
  <c r="C22" i="6"/>
  <c r="B22" i="6" s="1"/>
  <c r="A22" i="6" s="1"/>
  <c r="L22" i="6" s="1"/>
  <c r="F21" i="8"/>
  <c r="G21" i="8" s="1"/>
  <c r="I21" i="8" s="1"/>
  <c r="K20" i="8" s="1"/>
  <c r="F21" i="6"/>
  <c r="A22" i="8"/>
  <c r="C23" i="8"/>
  <c r="J21" i="8"/>
  <c r="M21" i="8"/>
  <c r="N21" i="8" s="1"/>
  <c r="H21" i="8"/>
  <c r="E21" i="8" s="1"/>
  <c r="D22" i="8" s="1"/>
  <c r="R20" i="3"/>
  <c r="S19" i="3"/>
  <c r="G20" i="6" l="1"/>
  <c r="I20" i="6" s="1"/>
  <c r="K19" i="6" s="1"/>
  <c r="J20" i="6"/>
  <c r="H20" i="6"/>
  <c r="E20" i="6" s="1"/>
  <c r="D21" i="6" s="1"/>
  <c r="M21" i="6" s="1"/>
  <c r="N21" i="6" s="1"/>
  <c r="F22" i="6"/>
  <c r="C23" i="6"/>
  <c r="B23" i="6" s="1"/>
  <c r="C24" i="6" s="1"/>
  <c r="B24" i="6" s="1"/>
  <c r="J22" i="8"/>
  <c r="M22" i="8"/>
  <c r="B23" i="8"/>
  <c r="C24" i="8" s="1"/>
  <c r="L22" i="8"/>
  <c r="F22" i="8"/>
  <c r="G22" i="8" s="1"/>
  <c r="I22" i="8" s="1"/>
  <c r="K21" i="8" s="1"/>
  <c r="S20" i="3"/>
  <c r="R21" i="3"/>
  <c r="G21" i="6" l="1"/>
  <c r="I21" i="6" s="1"/>
  <c r="K20" i="6" s="1"/>
  <c r="J21" i="6"/>
  <c r="H21" i="6"/>
  <c r="E21" i="6" s="1"/>
  <c r="D22" i="6" s="1"/>
  <c r="J22" i="6" s="1"/>
  <c r="H22" i="8"/>
  <c r="E22" i="8" s="1"/>
  <c r="D23" i="8" s="1"/>
  <c r="A23" i="6"/>
  <c r="L23" i="6" s="1"/>
  <c r="N22" i="8"/>
  <c r="B24" i="8"/>
  <c r="C25" i="8" s="1"/>
  <c r="A23" i="8"/>
  <c r="L23" i="8" s="1"/>
  <c r="A24" i="6"/>
  <c r="C25" i="6"/>
  <c r="R22" i="3"/>
  <c r="S21" i="3"/>
  <c r="G22" i="6" l="1"/>
  <c r="I22" i="6" s="1"/>
  <c r="K21" i="6" s="1"/>
  <c r="M22" i="6"/>
  <c r="N22" i="6" s="1"/>
  <c r="L24" i="6"/>
  <c r="F23" i="6"/>
  <c r="F23" i="8"/>
  <c r="G23" i="8" s="1"/>
  <c r="I23" i="8" s="1"/>
  <c r="K22" i="8" s="1"/>
  <c r="J23" i="8"/>
  <c r="M23" i="8"/>
  <c r="N23" i="8" s="1"/>
  <c r="A24" i="8"/>
  <c r="B25" i="8"/>
  <c r="C26" i="8" s="1"/>
  <c r="F24" i="6"/>
  <c r="B25" i="6"/>
  <c r="R23" i="3"/>
  <c r="S22" i="3"/>
  <c r="H22" i="6" l="1"/>
  <c r="E22" i="6" s="1"/>
  <c r="D23" i="6" s="1"/>
  <c r="J23" i="6" s="1"/>
  <c r="H23" i="8"/>
  <c r="E23" i="8" s="1"/>
  <c r="D24" i="8" s="1"/>
  <c r="H24" i="8" s="1"/>
  <c r="E24" i="8" s="1"/>
  <c r="D25" i="8" s="1"/>
  <c r="C26" i="6"/>
  <c r="B26" i="6" s="1"/>
  <c r="A25" i="8"/>
  <c r="L25" i="8" s="1"/>
  <c r="L24" i="8"/>
  <c r="F24" i="8"/>
  <c r="B26" i="8"/>
  <c r="C27" i="8" s="1"/>
  <c r="A25" i="6"/>
  <c r="L25" i="6" s="1"/>
  <c r="S23" i="3"/>
  <c r="R24" i="3"/>
  <c r="M23" i="6" l="1"/>
  <c r="N23" i="6" s="1"/>
  <c r="G23" i="6"/>
  <c r="I23" i="6" s="1"/>
  <c r="K22" i="6" s="1"/>
  <c r="G24" i="8"/>
  <c r="I24" i="8" s="1"/>
  <c r="K23" i="8" s="1"/>
  <c r="J24" i="8"/>
  <c r="M24" i="8"/>
  <c r="N24" i="8" s="1"/>
  <c r="F25" i="8"/>
  <c r="G25" i="8" s="1"/>
  <c r="I25" i="8" s="1"/>
  <c r="F25" i="6"/>
  <c r="B27" i="8"/>
  <c r="M25" i="8"/>
  <c r="N25" i="8" s="1"/>
  <c r="J25" i="8"/>
  <c r="A26" i="8"/>
  <c r="C27" i="6"/>
  <c r="A26" i="6"/>
  <c r="S24" i="3"/>
  <c r="R25" i="3"/>
  <c r="K24" i="8" l="1"/>
  <c r="H23" i="6"/>
  <c r="E23" i="6" s="1"/>
  <c r="G24" i="6" s="1"/>
  <c r="I24" i="6" s="1"/>
  <c r="K23" i="6" s="1"/>
  <c r="H25" i="8"/>
  <c r="E25" i="8" s="1"/>
  <c r="D26" i="8" s="1"/>
  <c r="J26" i="8" s="1"/>
  <c r="A27" i="8"/>
  <c r="L27" i="8" s="1"/>
  <c r="C28" i="8"/>
  <c r="L26" i="8"/>
  <c r="F26" i="8"/>
  <c r="L26" i="6"/>
  <c r="F26" i="6"/>
  <c r="B27" i="6"/>
  <c r="C28" i="6" s="1"/>
  <c r="R26" i="3"/>
  <c r="S25" i="3"/>
  <c r="D24" i="6" l="1"/>
  <c r="J24" i="6" s="1"/>
  <c r="M26" i="8"/>
  <c r="N26" i="8" s="1"/>
  <c r="G26" i="8"/>
  <c r="I26" i="8" s="1"/>
  <c r="K25" i="8" s="1"/>
  <c r="B28" i="8"/>
  <c r="F27" i="8"/>
  <c r="A27" i="6"/>
  <c r="L27" i="6" s="1"/>
  <c r="B28" i="6"/>
  <c r="S26" i="3"/>
  <c r="R27" i="3"/>
  <c r="M24" i="6" l="1"/>
  <c r="N24" i="6" s="1"/>
  <c r="H24" i="6"/>
  <c r="E24" i="6" s="1"/>
  <c r="D25" i="6" s="1"/>
  <c r="H26" i="8"/>
  <c r="E26" i="8" s="1"/>
  <c r="D27" i="8" s="1"/>
  <c r="J27" i="8" s="1"/>
  <c r="A28" i="8"/>
  <c r="L28" i="8" s="1"/>
  <c r="C29" i="8"/>
  <c r="F27" i="6"/>
  <c r="A28" i="6"/>
  <c r="L28" i="6" s="1"/>
  <c r="C29" i="6"/>
  <c r="R28" i="3"/>
  <c r="S27" i="3"/>
  <c r="G25" i="6" l="1"/>
  <c r="I25" i="6" s="1"/>
  <c r="K24" i="6" s="1"/>
  <c r="J25" i="6"/>
  <c r="M25" i="6"/>
  <c r="N25" i="6" s="1"/>
  <c r="H25" i="6"/>
  <c r="E25" i="6" s="1"/>
  <c r="M27" i="8"/>
  <c r="N27" i="8" s="1"/>
  <c r="G27" i="8"/>
  <c r="I27" i="8" s="1"/>
  <c r="K26" i="8" s="1"/>
  <c r="F28" i="8"/>
  <c r="B29" i="8"/>
  <c r="C30" i="8" s="1"/>
  <c r="F28" i="6"/>
  <c r="B29" i="6"/>
  <c r="C30" i="6" s="1"/>
  <c r="R29" i="3"/>
  <c r="S28" i="3"/>
  <c r="H27" i="8" l="1"/>
  <c r="E27" i="8" s="1"/>
  <c r="D28" i="8" s="1"/>
  <c r="J28" i="8" s="1"/>
  <c r="D26" i="6"/>
  <c r="G26" i="6"/>
  <c r="I26" i="6" s="1"/>
  <c r="K25" i="6" s="1"/>
  <c r="A29" i="8"/>
  <c r="L29" i="8" s="1"/>
  <c r="B30" i="8"/>
  <c r="C31" i="8" s="1"/>
  <c r="A29" i="6"/>
  <c r="L29" i="6" s="1"/>
  <c r="B30" i="6"/>
  <c r="C31" i="6" s="1"/>
  <c r="S29" i="3"/>
  <c r="R30" i="3"/>
  <c r="G28" i="8" l="1"/>
  <c r="I28" i="8" s="1"/>
  <c r="K27" i="8" s="1"/>
  <c r="M28" i="8"/>
  <c r="N28" i="8" s="1"/>
  <c r="H28" i="8"/>
  <c r="E28" i="8" s="1"/>
  <c r="D29" i="8" s="1"/>
  <c r="J29" i="8" s="1"/>
  <c r="J26" i="6"/>
  <c r="M26" i="6"/>
  <c r="N26" i="6" s="1"/>
  <c r="H26" i="6"/>
  <c r="E26" i="6" s="1"/>
  <c r="F29" i="6"/>
  <c r="F29" i="8"/>
  <c r="B31" i="8"/>
  <c r="C32" i="8" s="1"/>
  <c r="A30" i="8"/>
  <c r="B31" i="6"/>
  <c r="C32" i="6" s="1"/>
  <c r="A30" i="6"/>
  <c r="R31" i="3"/>
  <c r="S30" i="3"/>
  <c r="G29" i="8" l="1"/>
  <c r="I29" i="8" s="1"/>
  <c r="K28" i="8" s="1"/>
  <c r="M29" i="8"/>
  <c r="N29" i="8" s="1"/>
  <c r="D27" i="6"/>
  <c r="G27" i="6"/>
  <c r="I27" i="6" s="1"/>
  <c r="K26" i="6" s="1"/>
  <c r="H29" i="8"/>
  <c r="E29" i="8" s="1"/>
  <c r="D30" i="8" s="1"/>
  <c r="M30" i="8" s="1"/>
  <c r="B32" i="8"/>
  <c r="L30" i="8"/>
  <c r="F30" i="8"/>
  <c r="A31" i="8"/>
  <c r="B32" i="6"/>
  <c r="A31" i="6"/>
  <c r="L31" i="6" s="1"/>
  <c r="L30" i="6"/>
  <c r="F30" i="6"/>
  <c r="R32" i="3"/>
  <c r="S31" i="3"/>
  <c r="G30" i="8" l="1"/>
  <c r="I30" i="8" s="1"/>
  <c r="K29" i="8" s="1"/>
  <c r="M27" i="6"/>
  <c r="N27" i="6" s="1"/>
  <c r="J27" i="6"/>
  <c r="H27" i="6"/>
  <c r="E27" i="6" s="1"/>
  <c r="J30" i="8"/>
  <c r="C33" i="8"/>
  <c r="A32" i="8"/>
  <c r="L31" i="8"/>
  <c r="F31" i="8"/>
  <c r="N30" i="8"/>
  <c r="A32" i="6"/>
  <c r="L32" i="6" s="1"/>
  <c r="C33" i="6"/>
  <c r="F31" i="6"/>
  <c r="S32" i="3"/>
  <c r="R33" i="3"/>
  <c r="H30" i="8" l="1"/>
  <c r="E30" i="8" s="1"/>
  <c r="D31" i="8" s="1"/>
  <c r="M31" i="8" s="1"/>
  <c r="N31" i="8" s="1"/>
  <c r="D28" i="6"/>
  <c r="G28" i="6"/>
  <c r="I28" i="6" s="1"/>
  <c r="K27" i="6" s="1"/>
  <c r="L32" i="8"/>
  <c r="F32" i="8"/>
  <c r="B33" i="8"/>
  <c r="B33" i="6"/>
  <c r="C34" i="6" s="1"/>
  <c r="F32" i="6"/>
  <c r="R34" i="3"/>
  <c r="S33" i="3"/>
  <c r="J31" i="8" l="1"/>
  <c r="G31" i="8"/>
  <c r="I31" i="8" s="1"/>
  <c r="K30" i="8" s="1"/>
  <c r="J28" i="6"/>
  <c r="H28" i="6"/>
  <c r="E28" i="6" s="1"/>
  <c r="M28" i="6"/>
  <c r="N28" i="6" s="1"/>
  <c r="C34" i="8"/>
  <c r="B34" i="8" s="1"/>
  <c r="A33" i="8"/>
  <c r="L33" i="8" s="1"/>
  <c r="A33" i="6"/>
  <c r="L33" i="6" s="1"/>
  <c r="B34" i="6"/>
  <c r="S34" i="3"/>
  <c r="R35" i="3"/>
  <c r="H31" i="8" l="1"/>
  <c r="E31" i="8" s="1"/>
  <c r="D29" i="6"/>
  <c r="G29" i="6"/>
  <c r="I29" i="6" s="1"/>
  <c r="K28" i="6" s="1"/>
  <c r="F33" i="6"/>
  <c r="F33" i="8"/>
  <c r="A34" i="8"/>
  <c r="C35" i="8"/>
  <c r="A34" i="6"/>
  <c r="C35" i="6"/>
  <c r="S35" i="3"/>
  <c r="R36" i="3"/>
  <c r="D32" i="8" l="1"/>
  <c r="G32" i="8"/>
  <c r="I32" i="8" s="1"/>
  <c r="K31" i="8" s="1"/>
  <c r="M29" i="6"/>
  <c r="N29" i="6" s="1"/>
  <c r="J29" i="6"/>
  <c r="H29" i="6"/>
  <c r="E29" i="6" s="1"/>
  <c r="B35" i="8"/>
  <c r="C36" i="8" s="1"/>
  <c r="L34" i="8"/>
  <c r="F34" i="8"/>
  <c r="L34" i="6"/>
  <c r="F34" i="6"/>
  <c r="B35" i="6"/>
  <c r="C36" i="6" s="1"/>
  <c r="S36" i="3"/>
  <c r="R37" i="3"/>
  <c r="J32" i="8" l="1"/>
  <c r="H32" i="8"/>
  <c r="E32" i="8" s="1"/>
  <c r="M32" i="8"/>
  <c r="N32" i="8" s="1"/>
  <c r="D30" i="6"/>
  <c r="G30" i="6"/>
  <c r="I30" i="6" s="1"/>
  <c r="K29" i="6" s="1"/>
  <c r="B36" i="8"/>
  <c r="C37" i="8" s="1"/>
  <c r="A35" i="8"/>
  <c r="L35" i="8" s="1"/>
  <c r="B36" i="6"/>
  <c r="A35" i="6"/>
  <c r="S37" i="3"/>
  <c r="R38" i="3"/>
  <c r="D33" i="8" l="1"/>
  <c r="G33" i="8"/>
  <c r="I33" i="8" s="1"/>
  <c r="K32" i="8" s="1"/>
  <c r="M30" i="6"/>
  <c r="N30" i="6" s="1"/>
  <c r="H30" i="6"/>
  <c r="E30" i="6" s="1"/>
  <c r="J30" i="6"/>
  <c r="F35" i="8"/>
  <c r="B37" i="8"/>
  <c r="C38" i="8" s="1"/>
  <c r="A36" i="8"/>
  <c r="L36" i="8" s="1"/>
  <c r="A36" i="6"/>
  <c r="C37" i="6"/>
  <c r="L35" i="6"/>
  <c r="F35" i="6"/>
  <c r="R39" i="3"/>
  <c r="S38" i="3"/>
  <c r="J33" i="8" l="1"/>
  <c r="M33" i="8"/>
  <c r="N33" i="8" s="1"/>
  <c r="H33" i="8"/>
  <c r="E33" i="8" s="1"/>
  <c r="D31" i="6"/>
  <c r="G31" i="6"/>
  <c r="I31" i="6" s="1"/>
  <c r="K30" i="6" s="1"/>
  <c r="L36" i="6"/>
  <c r="B38" i="8"/>
  <c r="A37" i="8"/>
  <c r="L37" i="8" s="1"/>
  <c r="F36" i="8"/>
  <c r="B37" i="6"/>
  <c r="C38" i="6" s="1"/>
  <c r="F36" i="6"/>
  <c r="S39" i="3"/>
  <c r="R40" i="3"/>
  <c r="D34" i="8" l="1"/>
  <c r="G34" i="8"/>
  <c r="I34" i="8" s="1"/>
  <c r="K33" i="8" s="1"/>
  <c r="J31" i="6"/>
  <c r="M31" i="6"/>
  <c r="N31" i="6" s="1"/>
  <c r="H31" i="6"/>
  <c r="E31" i="6" s="1"/>
  <c r="F37" i="8"/>
  <c r="A38" i="8"/>
  <c r="C39" i="8"/>
  <c r="A37" i="6"/>
  <c r="L37" i="6" s="1"/>
  <c r="B38" i="6"/>
  <c r="S40" i="3"/>
  <c r="R41" i="3"/>
  <c r="M34" i="8" l="1"/>
  <c r="N34" i="8" s="1"/>
  <c r="H34" i="8"/>
  <c r="E34" i="8" s="1"/>
  <c r="J34" i="8"/>
  <c r="D32" i="6"/>
  <c r="G32" i="6"/>
  <c r="I32" i="6" s="1"/>
  <c r="K31" i="6" s="1"/>
  <c r="F37" i="6"/>
  <c r="B39" i="8"/>
  <c r="L38" i="8"/>
  <c r="F38" i="8"/>
  <c r="C39" i="6"/>
  <c r="A38" i="6"/>
  <c r="S41" i="3"/>
  <c r="R42" i="3"/>
  <c r="D35" i="8" l="1"/>
  <c r="G35" i="8"/>
  <c r="I35" i="8" s="1"/>
  <c r="K34" i="8" s="1"/>
  <c r="H32" i="6"/>
  <c r="E32" i="6" s="1"/>
  <c r="J32" i="6"/>
  <c r="M32" i="6"/>
  <c r="N32" i="6" s="1"/>
  <c r="A39" i="8"/>
  <c r="L39" i="8" s="1"/>
  <c r="C40" i="8"/>
  <c r="L38" i="6"/>
  <c r="F38" i="6"/>
  <c r="B39" i="6"/>
  <c r="C40" i="6" s="1"/>
  <c r="R43" i="3"/>
  <c r="S42" i="3"/>
  <c r="M35" i="8" l="1"/>
  <c r="N35" i="8" s="1"/>
  <c r="J35" i="8"/>
  <c r="H35" i="8"/>
  <c r="E35" i="8" s="1"/>
  <c r="D33" i="6"/>
  <c r="G33" i="6"/>
  <c r="I33" i="6" s="1"/>
  <c r="K32" i="6" s="1"/>
  <c r="B40" i="8"/>
  <c r="F39" i="8"/>
  <c r="B40" i="6"/>
  <c r="A39" i="6"/>
  <c r="L39" i="6" s="1"/>
  <c r="S43" i="3"/>
  <c r="R44" i="3"/>
  <c r="D36" i="8" l="1"/>
  <c r="G36" i="8"/>
  <c r="I36" i="8" s="1"/>
  <c r="K35" i="8" s="1"/>
  <c r="M33" i="6"/>
  <c r="N33" i="6" s="1"/>
  <c r="J33" i="6"/>
  <c r="H33" i="6"/>
  <c r="E33" i="6" s="1"/>
  <c r="A40" i="8"/>
  <c r="L40" i="8" s="1"/>
  <c r="C41" i="8"/>
  <c r="F39" i="6"/>
  <c r="A40" i="6"/>
  <c r="L40" i="6" s="1"/>
  <c r="C41" i="6"/>
  <c r="S44" i="3"/>
  <c r="R45" i="3"/>
  <c r="M36" i="8" l="1"/>
  <c r="N36" i="8" s="1"/>
  <c r="H36" i="8"/>
  <c r="E36" i="8" s="1"/>
  <c r="J36" i="8"/>
  <c r="D34" i="6"/>
  <c r="G34" i="6"/>
  <c r="I34" i="6" s="1"/>
  <c r="K33" i="6" s="1"/>
  <c r="B41" i="8"/>
  <c r="C42" i="8" s="1"/>
  <c r="F40" i="8"/>
  <c r="B41" i="6"/>
  <c r="F40" i="6"/>
  <c r="S45" i="3"/>
  <c r="R46" i="3"/>
  <c r="D37" i="8" l="1"/>
  <c r="G37" i="8"/>
  <c r="I37" i="8" s="1"/>
  <c r="K36" i="8" s="1"/>
  <c r="M34" i="6"/>
  <c r="N34" i="6" s="1"/>
  <c r="J34" i="6"/>
  <c r="H34" i="6"/>
  <c r="E34" i="6" s="1"/>
  <c r="C42" i="6"/>
  <c r="B42" i="6" s="1"/>
  <c r="A41" i="8"/>
  <c r="L41" i="8" s="1"/>
  <c r="B42" i="8"/>
  <c r="A41" i="6"/>
  <c r="L41" i="6" s="1"/>
  <c r="R47" i="3"/>
  <c r="S46" i="3"/>
  <c r="M37" i="8" l="1"/>
  <c r="N37" i="8" s="1"/>
  <c r="H37" i="8"/>
  <c r="E37" i="8" s="1"/>
  <c r="J37" i="8"/>
  <c r="D35" i="6"/>
  <c r="G35" i="6"/>
  <c r="I35" i="6" s="1"/>
  <c r="K34" i="6" s="1"/>
  <c r="F41" i="8"/>
  <c r="F41" i="6"/>
  <c r="A42" i="8"/>
  <c r="C43" i="8"/>
  <c r="A42" i="6"/>
  <c r="C43" i="6"/>
  <c r="S47" i="3"/>
  <c r="R48" i="3"/>
  <c r="D38" i="8" l="1"/>
  <c r="G38" i="8"/>
  <c r="I38" i="8" s="1"/>
  <c r="K37" i="8" s="1"/>
  <c r="M35" i="6"/>
  <c r="N35" i="6" s="1"/>
  <c r="H35" i="6"/>
  <c r="E35" i="6" s="1"/>
  <c r="J35" i="6"/>
  <c r="L42" i="8"/>
  <c r="F42" i="8"/>
  <c r="B43" i="8"/>
  <c r="C44" i="8" s="1"/>
  <c r="L42" i="6"/>
  <c r="F42" i="6"/>
  <c r="B43" i="6"/>
  <c r="C44" i="6" s="1"/>
  <c r="S48" i="3"/>
  <c r="R49" i="3"/>
  <c r="M38" i="8" l="1"/>
  <c r="N38" i="8" s="1"/>
  <c r="J38" i="8"/>
  <c r="H38" i="8"/>
  <c r="E38" i="8" s="1"/>
  <c r="D36" i="6"/>
  <c r="G36" i="6"/>
  <c r="I36" i="6" s="1"/>
  <c r="K35" i="6" s="1"/>
  <c r="B44" i="8"/>
  <c r="A43" i="8"/>
  <c r="L43" i="8" s="1"/>
  <c r="B44" i="6"/>
  <c r="C45" i="6" s="1"/>
  <c r="A43" i="6"/>
  <c r="S49" i="3"/>
  <c r="R50" i="3"/>
  <c r="D39" i="8" l="1"/>
  <c r="G39" i="8"/>
  <c r="I39" i="8" s="1"/>
  <c r="K38" i="8" s="1"/>
  <c r="J36" i="6"/>
  <c r="H36" i="6"/>
  <c r="E36" i="6" s="1"/>
  <c r="M36" i="6"/>
  <c r="N36" i="6" s="1"/>
  <c r="A44" i="8"/>
  <c r="L44" i="8" s="1"/>
  <c r="F43" i="8"/>
  <c r="C45" i="8"/>
  <c r="B45" i="6"/>
  <c r="C46" i="6" s="1"/>
  <c r="A44" i="6"/>
  <c r="L43" i="6"/>
  <c r="F43" i="6"/>
  <c r="R51" i="3"/>
  <c r="S50" i="3"/>
  <c r="J39" i="8" l="1"/>
  <c r="M39" i="8"/>
  <c r="N39" i="8" s="1"/>
  <c r="H39" i="8"/>
  <c r="E39" i="8" s="1"/>
  <c r="D37" i="6"/>
  <c r="G37" i="6"/>
  <c r="I37" i="6" s="1"/>
  <c r="K36" i="6" s="1"/>
  <c r="L44" i="6"/>
  <c r="B45" i="8"/>
  <c r="F44" i="8"/>
  <c r="F44" i="6"/>
  <c r="A45" i="6"/>
  <c r="L45" i="6" s="1"/>
  <c r="B46" i="6"/>
  <c r="S51" i="3"/>
  <c r="R52" i="3"/>
  <c r="D40" i="8" l="1"/>
  <c r="G40" i="8"/>
  <c r="I40" i="8" s="1"/>
  <c r="K39" i="8" s="1"/>
  <c r="J37" i="6"/>
  <c r="M37" i="6"/>
  <c r="N37" i="6" s="1"/>
  <c r="H37" i="6"/>
  <c r="E37" i="6" s="1"/>
  <c r="F45" i="6"/>
  <c r="C46" i="8"/>
  <c r="B46" i="8" s="1"/>
  <c r="C47" i="8" s="1"/>
  <c r="A45" i="8"/>
  <c r="L45" i="8" s="1"/>
  <c r="A46" i="6"/>
  <c r="C47" i="6"/>
  <c r="S52" i="3"/>
  <c r="R53" i="3"/>
  <c r="J40" i="8" l="1"/>
  <c r="H40" i="8"/>
  <c r="E40" i="8" s="1"/>
  <c r="M40" i="8"/>
  <c r="N40" i="8" s="1"/>
  <c r="D38" i="6"/>
  <c r="G38" i="6"/>
  <c r="I38" i="6" s="1"/>
  <c r="K37" i="6" s="1"/>
  <c r="F45" i="8"/>
  <c r="B47" i="8"/>
  <c r="C48" i="8" s="1"/>
  <c r="A46" i="8"/>
  <c r="B47" i="6"/>
  <c r="L46" i="6"/>
  <c r="F46" i="6"/>
  <c r="S53" i="3"/>
  <c r="R54" i="3"/>
  <c r="D41" i="8" l="1"/>
  <c r="G41" i="8"/>
  <c r="I41" i="8" s="1"/>
  <c r="K40" i="8" s="1"/>
  <c r="M38" i="6"/>
  <c r="N38" i="6" s="1"/>
  <c r="J38" i="6"/>
  <c r="H38" i="6"/>
  <c r="E38" i="6" s="1"/>
  <c r="L46" i="8"/>
  <c r="F46" i="8"/>
  <c r="B48" i="8"/>
  <c r="A47" i="8"/>
  <c r="L47" i="8" s="1"/>
  <c r="A47" i="6"/>
  <c r="L47" i="6" s="1"/>
  <c r="C48" i="6"/>
  <c r="R55" i="3"/>
  <c r="S54" i="3"/>
  <c r="M41" i="8" l="1"/>
  <c r="N41" i="8" s="1"/>
  <c r="H41" i="8"/>
  <c r="E41" i="8" s="1"/>
  <c r="J41" i="8"/>
  <c r="D39" i="6"/>
  <c r="G39" i="6"/>
  <c r="I39" i="6" s="1"/>
  <c r="K38" i="6" s="1"/>
  <c r="A48" i="8"/>
  <c r="L48" i="8" s="1"/>
  <c r="F47" i="8"/>
  <c r="C49" i="8"/>
  <c r="B48" i="6"/>
  <c r="C49" i="6" s="1"/>
  <c r="F47" i="6"/>
  <c r="S55" i="3"/>
  <c r="R56" i="3"/>
  <c r="D42" i="8" l="1"/>
  <c r="G42" i="8"/>
  <c r="I42" i="8" s="1"/>
  <c r="K41" i="8" s="1"/>
  <c r="J39" i="6"/>
  <c r="H39" i="6"/>
  <c r="E39" i="6" s="1"/>
  <c r="M39" i="6"/>
  <c r="N39" i="6" s="1"/>
  <c r="F48" i="8"/>
  <c r="B49" i="8"/>
  <c r="C50" i="8" s="1"/>
  <c r="B49" i="6"/>
  <c r="C50" i="6" s="1"/>
  <c r="A48" i="6"/>
  <c r="L48" i="6" s="1"/>
  <c r="S56" i="3"/>
  <c r="R57" i="3"/>
  <c r="J42" i="8" l="1"/>
  <c r="M42" i="8"/>
  <c r="N42" i="8" s="1"/>
  <c r="H42" i="8"/>
  <c r="E42" i="8" s="1"/>
  <c r="D40" i="6"/>
  <c r="G40" i="6"/>
  <c r="I40" i="6" s="1"/>
  <c r="K39" i="6" s="1"/>
  <c r="B50" i="8"/>
  <c r="A49" i="8"/>
  <c r="L49" i="8" s="1"/>
  <c r="F48" i="6"/>
  <c r="A49" i="6"/>
  <c r="L49" i="6" s="1"/>
  <c r="B50" i="6"/>
  <c r="C51" i="6" s="1"/>
  <c r="S57" i="3"/>
  <c r="R58" i="3"/>
  <c r="D43" i="8" l="1"/>
  <c r="G43" i="8"/>
  <c r="I43" i="8" s="1"/>
  <c r="K42" i="8" s="1"/>
  <c r="M40" i="6"/>
  <c r="N40" i="6" s="1"/>
  <c r="J40" i="6"/>
  <c r="H40" i="6"/>
  <c r="E40" i="6" s="1"/>
  <c r="F49" i="6"/>
  <c r="F49" i="8"/>
  <c r="A50" i="8"/>
  <c r="C51" i="8"/>
  <c r="B51" i="6"/>
  <c r="C52" i="6" s="1"/>
  <c r="A50" i="6"/>
  <c r="R59" i="3"/>
  <c r="S58" i="3"/>
  <c r="J43" i="8" l="1"/>
  <c r="M43" i="8"/>
  <c r="N43" i="8" s="1"/>
  <c r="H43" i="8"/>
  <c r="E43" i="8" s="1"/>
  <c r="D41" i="6"/>
  <c r="G41" i="6"/>
  <c r="I41" i="6" s="1"/>
  <c r="K40" i="6" s="1"/>
  <c r="B51" i="8"/>
  <c r="L50" i="8"/>
  <c r="F50" i="8"/>
  <c r="B52" i="6"/>
  <c r="A51" i="6"/>
  <c r="L51" i="6" s="1"/>
  <c r="L50" i="6"/>
  <c r="F50" i="6"/>
  <c r="S59" i="3"/>
  <c r="R60" i="3"/>
  <c r="D44" i="8" l="1"/>
  <c r="G44" i="8"/>
  <c r="I44" i="8" s="1"/>
  <c r="K43" i="8" s="1"/>
  <c r="H41" i="6"/>
  <c r="E41" i="6" s="1"/>
  <c r="J41" i="6"/>
  <c r="M41" i="6"/>
  <c r="N41" i="6" s="1"/>
  <c r="C52" i="8"/>
  <c r="A51" i="8"/>
  <c r="L51" i="8" s="1"/>
  <c r="F51" i="6"/>
  <c r="A52" i="6"/>
  <c r="L52" i="6" s="1"/>
  <c r="C53" i="6"/>
  <c r="S60" i="3"/>
  <c r="R61" i="3"/>
  <c r="M44" i="8" l="1"/>
  <c r="N44" i="8" s="1"/>
  <c r="H44" i="8"/>
  <c r="E44" i="8" s="1"/>
  <c r="J44" i="8"/>
  <c r="D42" i="6"/>
  <c r="G42" i="6"/>
  <c r="I42" i="6" s="1"/>
  <c r="K41" i="6" s="1"/>
  <c r="F51" i="8"/>
  <c r="B52" i="8"/>
  <c r="C53" i="8" s="1"/>
  <c r="B53" i="6"/>
  <c r="F52" i="6"/>
  <c r="S61" i="3"/>
  <c r="R62" i="3"/>
  <c r="D45" i="8" l="1"/>
  <c r="G45" i="8"/>
  <c r="I45" i="8" s="1"/>
  <c r="K44" i="8" s="1"/>
  <c r="J42" i="6"/>
  <c r="M42" i="6"/>
  <c r="N42" i="6" s="1"/>
  <c r="H42" i="6"/>
  <c r="E42" i="6" s="1"/>
  <c r="C54" i="6"/>
  <c r="B54" i="6" s="1"/>
  <c r="C55" i="6" s="1"/>
  <c r="B53" i="8"/>
  <c r="A52" i="8"/>
  <c r="L52" i="8" s="1"/>
  <c r="A53" i="6"/>
  <c r="L53" i="6" s="1"/>
  <c r="R63" i="3"/>
  <c r="S62" i="3"/>
  <c r="M45" i="8" l="1"/>
  <c r="N45" i="8" s="1"/>
  <c r="J45" i="8"/>
  <c r="H45" i="8"/>
  <c r="E45" i="8" s="1"/>
  <c r="D43" i="6"/>
  <c r="G43" i="6"/>
  <c r="I43" i="6" s="1"/>
  <c r="K42" i="6" s="1"/>
  <c r="F53" i="6"/>
  <c r="C54" i="8"/>
  <c r="B54" i="8" s="1"/>
  <c r="F52" i="8"/>
  <c r="A53" i="8"/>
  <c r="L53" i="8" s="1"/>
  <c r="B55" i="6"/>
  <c r="A54" i="6"/>
  <c r="S63" i="3"/>
  <c r="R64" i="3"/>
  <c r="D46" i="8" l="1"/>
  <c r="G46" i="8"/>
  <c r="I46" i="8" s="1"/>
  <c r="K45" i="8" s="1"/>
  <c r="M43" i="6"/>
  <c r="N43" i="6" s="1"/>
  <c r="H43" i="6"/>
  <c r="E43" i="6" s="1"/>
  <c r="J43" i="6"/>
  <c r="F53" i="8"/>
  <c r="A54" i="8"/>
  <c r="C55" i="8"/>
  <c r="L54" i="6"/>
  <c r="F54" i="6"/>
  <c r="A55" i="6"/>
  <c r="L55" i="6" s="1"/>
  <c r="C56" i="6"/>
  <c r="S64" i="3"/>
  <c r="R65" i="3"/>
  <c r="M46" i="8" l="1"/>
  <c r="N46" i="8" s="1"/>
  <c r="J46" i="8"/>
  <c r="H46" i="8"/>
  <c r="E46" i="8" s="1"/>
  <c r="D44" i="6"/>
  <c r="G44" i="6"/>
  <c r="I44" i="6" s="1"/>
  <c r="K43" i="6" s="1"/>
  <c r="B55" i="8"/>
  <c r="L54" i="8"/>
  <c r="F54" i="8"/>
  <c r="B56" i="6"/>
  <c r="F55" i="6"/>
  <c r="S65" i="3"/>
  <c r="R66" i="3"/>
  <c r="D47" i="8" l="1"/>
  <c r="G47" i="8"/>
  <c r="I47" i="8" s="1"/>
  <c r="K46" i="8" s="1"/>
  <c r="H44" i="6"/>
  <c r="E44" i="6" s="1"/>
  <c r="M44" i="6"/>
  <c r="N44" i="6" s="1"/>
  <c r="J44" i="6"/>
  <c r="C56" i="8"/>
  <c r="A55" i="8"/>
  <c r="L55" i="8" s="1"/>
  <c r="A56" i="6"/>
  <c r="L56" i="6" s="1"/>
  <c r="C57" i="6"/>
  <c r="R67" i="3"/>
  <c r="S66" i="3"/>
  <c r="M47" i="8" l="1"/>
  <c r="N47" i="8" s="1"/>
  <c r="J47" i="8"/>
  <c r="H47" i="8"/>
  <c r="E47" i="8" s="1"/>
  <c r="D45" i="6"/>
  <c r="G45" i="6"/>
  <c r="I45" i="6" s="1"/>
  <c r="K44" i="6" s="1"/>
  <c r="B56" i="8"/>
  <c r="C57" i="8" s="1"/>
  <c r="F55" i="8"/>
  <c r="B57" i="6"/>
  <c r="C58" i="6" s="1"/>
  <c r="F56" i="6"/>
  <c r="S67" i="3"/>
  <c r="R68" i="3"/>
  <c r="D48" i="8" l="1"/>
  <c r="G48" i="8"/>
  <c r="I48" i="8" s="1"/>
  <c r="K47" i="8" s="1"/>
  <c r="J45" i="6"/>
  <c r="M45" i="6"/>
  <c r="N45" i="6" s="1"/>
  <c r="H45" i="6"/>
  <c r="E45" i="6" s="1"/>
  <c r="B57" i="8"/>
  <c r="C58" i="8" s="1"/>
  <c r="A56" i="8"/>
  <c r="L56" i="8" s="1"/>
  <c r="A57" i="6"/>
  <c r="L57" i="6" s="1"/>
  <c r="B58" i="6"/>
  <c r="R69" i="3"/>
  <c r="S68" i="3"/>
  <c r="M48" i="8" l="1"/>
  <c r="N48" i="8" s="1"/>
  <c r="H48" i="8"/>
  <c r="E48" i="8" s="1"/>
  <c r="J48" i="8"/>
  <c r="D46" i="6"/>
  <c r="G46" i="6"/>
  <c r="I46" i="6" s="1"/>
  <c r="K45" i="6" s="1"/>
  <c r="F57" i="6"/>
  <c r="F56" i="8"/>
  <c r="B58" i="8"/>
  <c r="A57" i="8"/>
  <c r="L57" i="8" s="1"/>
  <c r="A58" i="6"/>
  <c r="C59" i="6"/>
  <c r="S69" i="3"/>
  <c r="R70" i="3"/>
  <c r="D49" i="8" l="1"/>
  <c r="G49" i="8"/>
  <c r="I49" i="8" s="1"/>
  <c r="K48" i="8" s="1"/>
  <c r="J46" i="6"/>
  <c r="H46" i="6"/>
  <c r="E46" i="6" s="1"/>
  <c r="D47" i="6" s="1"/>
  <c r="M46" i="6"/>
  <c r="N46" i="6" s="1"/>
  <c r="F57" i="8"/>
  <c r="A58" i="8"/>
  <c r="C59" i="8"/>
  <c r="B59" i="6"/>
  <c r="L58" i="6"/>
  <c r="F58" i="6"/>
  <c r="S70" i="3"/>
  <c r="R71" i="3"/>
  <c r="M49" i="8" l="1"/>
  <c r="N49" i="8" s="1"/>
  <c r="J49" i="8"/>
  <c r="H49" i="8"/>
  <c r="E49" i="8" s="1"/>
  <c r="M47" i="6"/>
  <c r="N47" i="6" s="1"/>
  <c r="J47" i="6"/>
  <c r="G47" i="6"/>
  <c r="I47" i="6" s="1"/>
  <c r="K46" i="6" s="1"/>
  <c r="B59" i="8"/>
  <c r="L58" i="8"/>
  <c r="F58" i="8"/>
  <c r="C60" i="6"/>
  <c r="A59" i="6"/>
  <c r="L59" i="6" s="1"/>
  <c r="S71" i="3"/>
  <c r="R72" i="3"/>
  <c r="D50" i="8" l="1"/>
  <c r="G50" i="8"/>
  <c r="I50" i="8" s="1"/>
  <c r="K49" i="8" s="1"/>
  <c r="H47" i="6"/>
  <c r="E47" i="6" s="1"/>
  <c r="C60" i="8"/>
  <c r="A59" i="8"/>
  <c r="L59" i="8" s="1"/>
  <c r="B60" i="6"/>
  <c r="C61" i="6" s="1"/>
  <c r="F59" i="6"/>
  <c r="R73" i="3"/>
  <c r="S72" i="3"/>
  <c r="J50" i="8" l="1"/>
  <c r="M50" i="8"/>
  <c r="N50" i="8" s="1"/>
  <c r="H50" i="8"/>
  <c r="E50" i="8" s="1"/>
  <c r="D48" i="6"/>
  <c r="G48" i="6"/>
  <c r="I48" i="6" s="1"/>
  <c r="K47" i="6" s="1"/>
  <c r="B60" i="8"/>
  <c r="F59" i="8"/>
  <c r="B61" i="6"/>
  <c r="C62" i="6" s="1"/>
  <c r="A60" i="6"/>
  <c r="L60" i="6" s="1"/>
  <c r="S73" i="3"/>
  <c r="R74" i="3"/>
  <c r="D51" i="8" l="1"/>
  <c r="G51" i="8"/>
  <c r="I51" i="8" s="1"/>
  <c r="K50" i="8" s="1"/>
  <c r="H48" i="6"/>
  <c r="E48" i="6" s="1"/>
  <c r="M48" i="6"/>
  <c r="N48" i="6" s="1"/>
  <c r="J48" i="6"/>
  <c r="A60" i="8"/>
  <c r="L60" i="8" s="1"/>
  <c r="C61" i="8"/>
  <c r="F60" i="6"/>
  <c r="B62" i="6"/>
  <c r="A61" i="6"/>
  <c r="L61" i="6" s="1"/>
  <c r="S74" i="3"/>
  <c r="R75" i="3"/>
  <c r="M51" i="8" l="1"/>
  <c r="N51" i="8" s="1"/>
  <c r="J51" i="8"/>
  <c r="H51" i="8"/>
  <c r="E51" i="8" s="1"/>
  <c r="D49" i="6"/>
  <c r="G49" i="6"/>
  <c r="I49" i="6" s="1"/>
  <c r="K48" i="6" s="1"/>
  <c r="F61" i="6"/>
  <c r="F60" i="8"/>
  <c r="B61" i="8"/>
  <c r="C62" i="8" s="1"/>
  <c r="A62" i="6"/>
  <c r="C63" i="6"/>
  <c r="S75" i="3"/>
  <c r="R76" i="3"/>
  <c r="D52" i="8" l="1"/>
  <c r="G52" i="8"/>
  <c r="I52" i="8" s="1"/>
  <c r="K51" i="8" s="1"/>
  <c r="M49" i="6"/>
  <c r="N49" i="6" s="1"/>
  <c r="J49" i="6"/>
  <c r="H49" i="6"/>
  <c r="E49" i="6" s="1"/>
  <c r="A61" i="8"/>
  <c r="L61" i="8" s="1"/>
  <c r="B62" i="8"/>
  <c r="B63" i="6"/>
  <c r="L62" i="6"/>
  <c r="F62" i="6"/>
  <c r="R77" i="3"/>
  <c r="S76" i="3"/>
  <c r="J52" i="8" l="1"/>
  <c r="H52" i="8"/>
  <c r="E52" i="8" s="1"/>
  <c r="M52" i="8"/>
  <c r="N52" i="8" s="1"/>
  <c r="D50" i="6"/>
  <c r="G50" i="6"/>
  <c r="I50" i="6" s="1"/>
  <c r="K49" i="6" s="1"/>
  <c r="F61" i="8"/>
  <c r="A62" i="8"/>
  <c r="C63" i="8"/>
  <c r="A63" i="6"/>
  <c r="L63" i="6" s="1"/>
  <c r="C64" i="6"/>
  <c r="S77" i="3"/>
  <c r="R78" i="3"/>
  <c r="D53" i="8" l="1"/>
  <c r="G53" i="8"/>
  <c r="I53" i="8" s="1"/>
  <c r="K52" i="8" s="1"/>
  <c r="J50" i="6"/>
  <c r="M50" i="6"/>
  <c r="N50" i="6" s="1"/>
  <c r="H50" i="6"/>
  <c r="E50" i="6" s="1"/>
  <c r="B63" i="8"/>
  <c r="L62" i="8"/>
  <c r="F62" i="8"/>
  <c r="F63" i="6"/>
  <c r="B64" i="6"/>
  <c r="S78" i="3"/>
  <c r="R79" i="3"/>
  <c r="M53" i="8" l="1"/>
  <c r="N53" i="8" s="1"/>
  <c r="J53" i="8"/>
  <c r="H53" i="8"/>
  <c r="E53" i="8" s="1"/>
  <c r="D51" i="6"/>
  <c r="G51" i="6"/>
  <c r="I51" i="6" s="1"/>
  <c r="K50" i="6" s="1"/>
  <c r="A63" i="8"/>
  <c r="L63" i="8" s="1"/>
  <c r="C64" i="8"/>
  <c r="C65" i="6"/>
  <c r="A64" i="6"/>
  <c r="L64" i="6" s="1"/>
  <c r="S79" i="3"/>
  <c r="R80" i="3"/>
  <c r="D54" i="8" l="1"/>
  <c r="G54" i="8"/>
  <c r="I54" i="8" s="1"/>
  <c r="K53" i="8" s="1"/>
  <c r="M51" i="6"/>
  <c r="N51" i="6" s="1"/>
  <c r="J51" i="6"/>
  <c r="H51" i="6"/>
  <c r="E51" i="6" s="1"/>
  <c r="F63" i="8"/>
  <c r="B64" i="8"/>
  <c r="B65" i="6"/>
  <c r="F64" i="6"/>
  <c r="R81" i="3"/>
  <c r="S80" i="3"/>
  <c r="M54" i="8" l="1"/>
  <c r="N54" i="8" s="1"/>
  <c r="J54" i="8"/>
  <c r="H54" i="8"/>
  <c r="E54" i="8" s="1"/>
  <c r="D52" i="6"/>
  <c r="G52" i="6"/>
  <c r="I52" i="6" s="1"/>
  <c r="K51" i="6" s="1"/>
  <c r="C66" i="6"/>
  <c r="B66" i="6" s="1"/>
  <c r="C67" i="6" s="1"/>
  <c r="C65" i="8"/>
  <c r="A64" i="8"/>
  <c r="L64" i="8" s="1"/>
  <c r="A65" i="6"/>
  <c r="L65" i="6" s="1"/>
  <c r="S81" i="3"/>
  <c r="R82" i="3"/>
  <c r="D55" i="8" l="1"/>
  <c r="G55" i="8"/>
  <c r="I55" i="8" s="1"/>
  <c r="K54" i="8" s="1"/>
  <c r="H52" i="6"/>
  <c r="E52" i="6" s="1"/>
  <c r="J52" i="6"/>
  <c r="M52" i="6"/>
  <c r="N52" i="6" s="1"/>
  <c r="F65" i="6"/>
  <c r="B65" i="8"/>
  <c r="C66" i="8" s="1"/>
  <c r="F64" i="8"/>
  <c r="B67" i="6"/>
  <c r="A66" i="6"/>
  <c r="S82" i="3"/>
  <c r="R83" i="3"/>
  <c r="M55" i="8" l="1"/>
  <c r="N55" i="8" s="1"/>
  <c r="J55" i="8"/>
  <c r="H55" i="8"/>
  <c r="E55" i="8" s="1"/>
  <c r="D53" i="6"/>
  <c r="G53" i="6"/>
  <c r="I53" i="6" s="1"/>
  <c r="K52" i="6" s="1"/>
  <c r="A65" i="8"/>
  <c r="L65" i="8" s="1"/>
  <c r="B66" i="8"/>
  <c r="C67" i="8" s="1"/>
  <c r="A67" i="6"/>
  <c r="L67" i="6" s="1"/>
  <c r="L66" i="6"/>
  <c r="F66" i="6"/>
  <c r="C68" i="6"/>
  <c r="S83" i="3"/>
  <c r="R84" i="3"/>
  <c r="D56" i="8" l="1"/>
  <c r="G56" i="8"/>
  <c r="I56" i="8" s="1"/>
  <c r="K55" i="8" s="1"/>
  <c r="M53" i="6"/>
  <c r="N53" i="6" s="1"/>
  <c r="J53" i="6"/>
  <c r="H53" i="6"/>
  <c r="E53" i="6" s="1"/>
  <c r="F65" i="8"/>
  <c r="B67" i="8"/>
  <c r="A66" i="8"/>
  <c r="B68" i="6"/>
  <c r="F67" i="6"/>
  <c r="R85" i="3"/>
  <c r="S84" i="3"/>
  <c r="H56" i="8" l="1"/>
  <c r="E56" i="8" s="1"/>
  <c r="J56" i="8"/>
  <c r="M56" i="8"/>
  <c r="N56" i="8" s="1"/>
  <c r="D54" i="6"/>
  <c r="G54" i="6"/>
  <c r="I54" i="6" s="1"/>
  <c r="K53" i="6" s="1"/>
  <c r="A67" i="8"/>
  <c r="L67" i="8" s="1"/>
  <c r="C68" i="8"/>
  <c r="L66" i="8"/>
  <c r="F66" i="8"/>
  <c r="A68" i="6"/>
  <c r="L68" i="6" s="1"/>
  <c r="C69" i="6"/>
  <c r="S85" i="3"/>
  <c r="R86" i="3"/>
  <c r="D57" i="8" l="1"/>
  <c r="G57" i="8"/>
  <c r="I57" i="8" s="1"/>
  <c r="K56" i="8" s="1"/>
  <c r="M54" i="6"/>
  <c r="N54" i="6" s="1"/>
  <c r="J54" i="6"/>
  <c r="H54" i="6"/>
  <c r="E54" i="6" s="1"/>
  <c r="F67" i="8"/>
  <c r="B68" i="8"/>
  <c r="B69" i="6"/>
  <c r="C70" i="6" s="1"/>
  <c r="F68" i="6"/>
  <c r="S86" i="3"/>
  <c r="R87" i="3"/>
  <c r="J57" i="8" l="1"/>
  <c r="M57" i="8"/>
  <c r="N57" i="8" s="1"/>
  <c r="H57" i="8"/>
  <c r="E57" i="8" s="1"/>
  <c r="D55" i="6"/>
  <c r="G55" i="6"/>
  <c r="I55" i="6" s="1"/>
  <c r="K54" i="6" s="1"/>
  <c r="A68" i="8"/>
  <c r="L68" i="8" s="1"/>
  <c r="C69" i="8"/>
  <c r="A69" i="6"/>
  <c r="L69" i="6" s="1"/>
  <c r="B70" i="6"/>
  <c r="S87" i="3"/>
  <c r="R88" i="3"/>
  <c r="D58" i="8" l="1"/>
  <c r="G58" i="8"/>
  <c r="I58" i="8" s="1"/>
  <c r="K57" i="8" s="1"/>
  <c r="J55" i="6"/>
  <c r="H55" i="6"/>
  <c r="E55" i="6" s="1"/>
  <c r="M55" i="6"/>
  <c r="N55" i="6" s="1"/>
  <c r="F69" i="6"/>
  <c r="B69" i="8"/>
  <c r="C70" i="8" s="1"/>
  <c r="F68" i="8"/>
  <c r="A70" i="6"/>
  <c r="C71" i="6"/>
  <c r="S88" i="3"/>
  <c r="R89" i="3"/>
  <c r="J58" i="8" l="1"/>
  <c r="M58" i="8"/>
  <c r="N58" i="8" s="1"/>
  <c r="H58" i="8"/>
  <c r="E58" i="8" s="1"/>
  <c r="D56" i="6"/>
  <c r="G56" i="6"/>
  <c r="I56" i="6" s="1"/>
  <c r="K55" i="6" s="1"/>
  <c r="B70" i="8"/>
  <c r="A69" i="8"/>
  <c r="L69" i="8" s="1"/>
  <c r="B71" i="6"/>
  <c r="C72" i="6" s="1"/>
  <c r="L70" i="6"/>
  <c r="F70" i="6"/>
  <c r="S89" i="3"/>
  <c r="R90" i="3"/>
  <c r="D59" i="8" l="1"/>
  <c r="G59" i="8"/>
  <c r="I59" i="8" s="1"/>
  <c r="K58" i="8" s="1"/>
  <c r="H56" i="6"/>
  <c r="E56" i="6" s="1"/>
  <c r="M56" i="6"/>
  <c r="N56" i="6" s="1"/>
  <c r="J56" i="6"/>
  <c r="F69" i="8"/>
  <c r="A70" i="8"/>
  <c r="C71" i="8"/>
  <c r="B72" i="6"/>
  <c r="A71" i="6"/>
  <c r="L71" i="6" s="1"/>
  <c r="R91" i="3"/>
  <c r="S90" i="3"/>
  <c r="M59" i="8" l="1"/>
  <c r="N59" i="8" s="1"/>
  <c r="J59" i="8"/>
  <c r="H59" i="8"/>
  <c r="E59" i="8" s="1"/>
  <c r="D57" i="6"/>
  <c r="G57" i="6"/>
  <c r="I57" i="6" s="1"/>
  <c r="K56" i="6" s="1"/>
  <c r="L70" i="8"/>
  <c r="F70" i="8"/>
  <c r="B71" i="8"/>
  <c r="C73" i="6"/>
  <c r="A72" i="6"/>
  <c r="L72" i="6" s="1"/>
  <c r="F71" i="6"/>
  <c r="S91" i="3"/>
  <c r="R92" i="3"/>
  <c r="D60" i="8" l="1"/>
  <c r="G60" i="8"/>
  <c r="I60" i="8" s="1"/>
  <c r="K59" i="8" s="1"/>
  <c r="J57" i="6"/>
  <c r="M57" i="6"/>
  <c r="N57" i="6" s="1"/>
  <c r="H57" i="6"/>
  <c r="E57" i="6" s="1"/>
  <c r="A71" i="8"/>
  <c r="L71" i="8" s="1"/>
  <c r="C72" i="8"/>
  <c r="F72" i="6"/>
  <c r="B73" i="6"/>
  <c r="C74" i="6" s="1"/>
  <c r="S92" i="3"/>
  <c r="R93" i="3"/>
  <c r="H60" i="8" l="1"/>
  <c r="E60" i="8" s="1"/>
  <c r="M60" i="8"/>
  <c r="N60" i="8" s="1"/>
  <c r="J60" i="8"/>
  <c r="D58" i="6"/>
  <c r="G58" i="6"/>
  <c r="I58" i="6" s="1"/>
  <c r="K57" i="6" s="1"/>
  <c r="B72" i="8"/>
  <c r="F71" i="8"/>
  <c r="A73" i="6"/>
  <c r="L73" i="6" s="1"/>
  <c r="B74" i="6"/>
  <c r="S93" i="3"/>
  <c r="R94" i="3"/>
  <c r="D61" i="8" l="1"/>
  <c r="G61" i="8"/>
  <c r="I61" i="8" s="1"/>
  <c r="K60" i="8" s="1"/>
  <c r="J58" i="6"/>
  <c r="M58" i="6"/>
  <c r="N58" i="6" s="1"/>
  <c r="H58" i="6"/>
  <c r="E58" i="6" s="1"/>
  <c r="F73" i="6"/>
  <c r="C73" i="8"/>
  <c r="A72" i="8"/>
  <c r="L72" i="8" s="1"/>
  <c r="A74" i="6"/>
  <c r="C75" i="6"/>
  <c r="R95" i="3"/>
  <c r="S94" i="3"/>
  <c r="M61" i="8" l="1"/>
  <c r="N61" i="8" s="1"/>
  <c r="H61" i="8"/>
  <c r="E61" i="8" s="1"/>
  <c r="J61" i="8"/>
  <c r="D59" i="6"/>
  <c r="G59" i="6"/>
  <c r="I59" i="6" s="1"/>
  <c r="K58" i="6" s="1"/>
  <c r="B73" i="8"/>
  <c r="F72" i="8"/>
  <c r="L74" i="6"/>
  <c r="F74" i="6"/>
  <c r="B75" i="6"/>
  <c r="S95" i="3"/>
  <c r="R96" i="3"/>
  <c r="D62" i="8" l="1"/>
  <c r="G62" i="8"/>
  <c r="I62" i="8" s="1"/>
  <c r="K61" i="8" s="1"/>
  <c r="H59" i="6"/>
  <c r="E59" i="6" s="1"/>
  <c r="J59" i="6"/>
  <c r="M59" i="6"/>
  <c r="N59" i="6" s="1"/>
  <c r="C74" i="8"/>
  <c r="B74" i="8" s="1"/>
  <c r="A73" i="8"/>
  <c r="L73" i="8" s="1"/>
  <c r="C76" i="6"/>
  <c r="A75" i="6"/>
  <c r="L75" i="6" s="1"/>
  <c r="S96" i="3"/>
  <c r="R97" i="3"/>
  <c r="M62" i="8" l="1"/>
  <c r="N62" i="8" s="1"/>
  <c r="J62" i="8"/>
  <c r="H62" i="8"/>
  <c r="E62" i="8" s="1"/>
  <c r="D60" i="6"/>
  <c r="G60" i="6"/>
  <c r="I60" i="6" s="1"/>
  <c r="K59" i="6" s="1"/>
  <c r="F73" i="8"/>
  <c r="A74" i="8"/>
  <c r="C75" i="8"/>
  <c r="B76" i="6"/>
  <c r="F75" i="6"/>
  <c r="S97" i="3"/>
  <c r="R98" i="3"/>
  <c r="D63" i="8" l="1"/>
  <c r="G63" i="8"/>
  <c r="I63" i="8" s="1"/>
  <c r="K62" i="8" s="1"/>
  <c r="M60" i="6"/>
  <c r="N60" i="6" s="1"/>
  <c r="J60" i="6"/>
  <c r="H60" i="6"/>
  <c r="E60" i="6" s="1"/>
  <c r="B75" i="8"/>
  <c r="L74" i="8"/>
  <c r="F74" i="8"/>
  <c r="A76" i="6"/>
  <c r="L76" i="6" s="1"/>
  <c r="C77" i="6"/>
  <c r="R99" i="3"/>
  <c r="S98" i="3"/>
  <c r="J63" i="8" l="1"/>
  <c r="M63" i="8"/>
  <c r="N63" i="8" s="1"/>
  <c r="H63" i="8"/>
  <c r="E63" i="8" s="1"/>
  <c r="D61" i="6"/>
  <c r="G61" i="6"/>
  <c r="I61" i="6" s="1"/>
  <c r="K60" i="6" s="1"/>
  <c r="C76" i="8"/>
  <c r="A75" i="8"/>
  <c r="L75" i="8" s="1"/>
  <c r="F76" i="6"/>
  <c r="B77" i="6"/>
  <c r="C78" i="6" s="1"/>
  <c r="S99" i="3"/>
  <c r="R100" i="3"/>
  <c r="D64" i="8" l="1"/>
  <c r="G64" i="8"/>
  <c r="I64" i="8" s="1"/>
  <c r="K63" i="8" s="1"/>
  <c r="J61" i="6"/>
  <c r="M61" i="6"/>
  <c r="N61" i="6" s="1"/>
  <c r="H61" i="6"/>
  <c r="E61" i="6" s="1"/>
  <c r="F75" i="8"/>
  <c r="B76" i="8"/>
  <c r="C77" i="8" s="1"/>
  <c r="B78" i="6"/>
  <c r="A77" i="6"/>
  <c r="L77" i="6" s="1"/>
  <c r="S100" i="3"/>
  <c r="R101" i="3"/>
  <c r="H64" i="8" l="1"/>
  <c r="E64" i="8" s="1"/>
  <c r="J64" i="8"/>
  <c r="M64" i="8"/>
  <c r="N64" i="8" s="1"/>
  <c r="D62" i="6"/>
  <c r="G62" i="6"/>
  <c r="I62" i="6" s="1"/>
  <c r="K61" i="6" s="1"/>
  <c r="F77" i="6"/>
  <c r="B77" i="8"/>
  <c r="C78" i="8" s="1"/>
  <c r="A76" i="8"/>
  <c r="L76" i="8" s="1"/>
  <c r="A78" i="6"/>
  <c r="C79" i="6"/>
  <c r="S101" i="3"/>
  <c r="R102" i="3"/>
  <c r="D65" i="8" l="1"/>
  <c r="G65" i="8"/>
  <c r="I65" i="8" s="1"/>
  <c r="K64" i="8" s="1"/>
  <c r="J62" i="6"/>
  <c r="M62" i="6"/>
  <c r="N62" i="6" s="1"/>
  <c r="H62" i="6"/>
  <c r="E62" i="6" s="1"/>
  <c r="F76" i="8"/>
  <c r="A77" i="8"/>
  <c r="L77" i="8" s="1"/>
  <c r="B78" i="8"/>
  <c r="B79" i="6"/>
  <c r="C80" i="6" s="1"/>
  <c r="L78" i="6"/>
  <c r="F78" i="6"/>
  <c r="R103" i="3"/>
  <c r="S102" i="3"/>
  <c r="J65" i="8" l="1"/>
  <c r="H65" i="8"/>
  <c r="E65" i="8" s="1"/>
  <c r="M65" i="8"/>
  <c r="N65" i="8" s="1"/>
  <c r="D63" i="6"/>
  <c r="G63" i="6"/>
  <c r="I63" i="6" s="1"/>
  <c r="K62" i="6" s="1"/>
  <c r="F77" i="8"/>
  <c r="A78" i="8"/>
  <c r="C79" i="8"/>
  <c r="A79" i="6"/>
  <c r="L79" i="6" s="1"/>
  <c r="B80" i="6"/>
  <c r="S103" i="3"/>
  <c r="R104" i="3"/>
  <c r="D66" i="8" l="1"/>
  <c r="G66" i="8"/>
  <c r="I66" i="8" s="1"/>
  <c r="K65" i="8" s="1"/>
  <c r="M63" i="6"/>
  <c r="N63" i="6" s="1"/>
  <c r="H63" i="6"/>
  <c r="E63" i="6" s="1"/>
  <c r="J63" i="6"/>
  <c r="B79" i="8"/>
  <c r="L78" i="8"/>
  <c r="F78" i="8"/>
  <c r="A80" i="6"/>
  <c r="L80" i="6" s="1"/>
  <c r="F79" i="6"/>
  <c r="C81" i="6"/>
  <c r="R105" i="3"/>
  <c r="S104" i="3"/>
  <c r="M66" i="8" l="1"/>
  <c r="N66" i="8" s="1"/>
  <c r="J66" i="8"/>
  <c r="H66" i="8"/>
  <c r="E66" i="8" s="1"/>
  <c r="D64" i="6"/>
  <c r="G64" i="6"/>
  <c r="I64" i="6" s="1"/>
  <c r="K63" i="6" s="1"/>
  <c r="A79" i="8"/>
  <c r="L79" i="8" s="1"/>
  <c r="C80" i="8"/>
  <c r="F80" i="6"/>
  <c r="B81" i="6"/>
  <c r="S105" i="3"/>
  <c r="R106" i="3"/>
  <c r="D67" i="8" l="1"/>
  <c r="G67" i="8"/>
  <c r="I67" i="8" s="1"/>
  <c r="K66" i="8" s="1"/>
  <c r="H64" i="6"/>
  <c r="E64" i="6" s="1"/>
  <c r="M64" i="6"/>
  <c r="N64" i="6" s="1"/>
  <c r="J64" i="6"/>
  <c r="C82" i="6"/>
  <c r="B82" i="6" s="1"/>
  <c r="B80" i="8"/>
  <c r="C81" i="8" s="1"/>
  <c r="F79" i="8"/>
  <c r="A81" i="6"/>
  <c r="L81" i="6" s="1"/>
  <c r="S106" i="3"/>
  <c r="R107" i="3"/>
  <c r="M67" i="8" l="1"/>
  <c r="N67" i="8" s="1"/>
  <c r="J67" i="8"/>
  <c r="H67" i="8"/>
  <c r="E67" i="8" s="1"/>
  <c r="D65" i="6"/>
  <c r="G65" i="6"/>
  <c r="I65" i="6" s="1"/>
  <c r="K64" i="6" s="1"/>
  <c r="F81" i="6"/>
  <c r="B81" i="8"/>
  <c r="C82" i="8" s="1"/>
  <c r="A80" i="8"/>
  <c r="L80" i="8" s="1"/>
  <c r="A82" i="6"/>
  <c r="C83" i="6"/>
  <c r="S107" i="3"/>
  <c r="R108" i="3"/>
  <c r="D68" i="8" l="1"/>
  <c r="G68" i="8"/>
  <c r="I68" i="8" s="1"/>
  <c r="K67" i="8" s="1"/>
  <c r="J65" i="6"/>
  <c r="H65" i="6"/>
  <c r="E65" i="6" s="1"/>
  <c r="M65" i="6"/>
  <c r="N65" i="6" s="1"/>
  <c r="F80" i="8"/>
  <c r="A81" i="8"/>
  <c r="L81" i="8" s="1"/>
  <c r="B82" i="8"/>
  <c r="C83" i="8" s="1"/>
  <c r="B83" i="6"/>
  <c r="L82" i="6"/>
  <c r="F82" i="6"/>
  <c r="R109" i="3"/>
  <c r="S108" i="3"/>
  <c r="H68" i="8" l="1"/>
  <c r="E68" i="8" s="1"/>
  <c r="J68" i="8"/>
  <c r="M68" i="8"/>
  <c r="N68" i="8" s="1"/>
  <c r="D66" i="6"/>
  <c r="G66" i="6"/>
  <c r="I66" i="6" s="1"/>
  <c r="K65" i="6" s="1"/>
  <c r="F81" i="8"/>
  <c r="A82" i="8"/>
  <c r="B83" i="8"/>
  <c r="C84" i="8" s="1"/>
  <c r="A83" i="6"/>
  <c r="L83" i="6" s="1"/>
  <c r="C84" i="6"/>
  <c r="S109" i="3"/>
  <c r="R110" i="3"/>
  <c r="D69" i="8" l="1"/>
  <c r="G69" i="8"/>
  <c r="I69" i="8" s="1"/>
  <c r="K68" i="8" s="1"/>
  <c r="J66" i="6"/>
  <c r="M66" i="6"/>
  <c r="N66" i="6" s="1"/>
  <c r="H66" i="6"/>
  <c r="E66" i="6" s="1"/>
  <c r="B84" i="8"/>
  <c r="A83" i="8"/>
  <c r="L82" i="8"/>
  <c r="F82" i="8"/>
  <c r="B84" i="6"/>
  <c r="F83" i="6"/>
  <c r="R111" i="3"/>
  <c r="S110" i="3"/>
  <c r="J69" i="8" l="1"/>
  <c r="M69" i="8"/>
  <c r="N69" i="8" s="1"/>
  <c r="H69" i="8"/>
  <c r="E69" i="8" s="1"/>
  <c r="D67" i="6"/>
  <c r="G67" i="6"/>
  <c r="I67" i="6" s="1"/>
  <c r="K66" i="6" s="1"/>
  <c r="L83" i="8"/>
  <c r="F83" i="8"/>
  <c r="A84" i="8"/>
  <c r="L84" i="8" s="1"/>
  <c r="C85" i="8"/>
  <c r="A84" i="6"/>
  <c r="L84" i="6" s="1"/>
  <c r="C85" i="6"/>
  <c r="S111" i="3"/>
  <c r="R112" i="3"/>
  <c r="D70" i="8" l="1"/>
  <c r="G70" i="8"/>
  <c r="I70" i="8" s="1"/>
  <c r="K69" i="8" s="1"/>
  <c r="J67" i="6"/>
  <c r="M67" i="6"/>
  <c r="N67" i="6" s="1"/>
  <c r="H67" i="6"/>
  <c r="E67" i="6" s="1"/>
  <c r="B85" i="8"/>
  <c r="F84" i="8"/>
  <c r="B85" i="6"/>
  <c r="C86" i="6" s="1"/>
  <c r="F84" i="6"/>
  <c r="R113" i="3"/>
  <c r="S112" i="3"/>
  <c r="M70" i="8" l="1"/>
  <c r="N70" i="8" s="1"/>
  <c r="J70" i="8"/>
  <c r="H70" i="8"/>
  <c r="E70" i="8" s="1"/>
  <c r="D68" i="6"/>
  <c r="G68" i="6"/>
  <c r="I68" i="6" s="1"/>
  <c r="K67" i="6" s="1"/>
  <c r="C86" i="8"/>
  <c r="B86" i="8" s="1"/>
  <c r="A85" i="8"/>
  <c r="L85" i="8" s="1"/>
  <c r="A85" i="6"/>
  <c r="L85" i="6" s="1"/>
  <c r="B86" i="6"/>
  <c r="S113" i="3"/>
  <c r="R114" i="3"/>
  <c r="D71" i="8" l="1"/>
  <c r="G71" i="8"/>
  <c r="I71" i="8" s="1"/>
  <c r="K70" i="8" s="1"/>
  <c r="J68" i="6"/>
  <c r="M68" i="6"/>
  <c r="N68" i="6" s="1"/>
  <c r="H68" i="6"/>
  <c r="E68" i="6" s="1"/>
  <c r="F85" i="6"/>
  <c r="F85" i="8"/>
  <c r="A86" i="8"/>
  <c r="C87" i="8"/>
  <c r="A86" i="6"/>
  <c r="C87" i="6"/>
  <c r="S114" i="3"/>
  <c r="R115" i="3"/>
  <c r="S115" i="3" s="1"/>
  <c r="M71" i="8" l="1"/>
  <c r="N71" i="8" s="1"/>
  <c r="J71" i="8"/>
  <c r="H71" i="8"/>
  <c r="E71" i="8" s="1"/>
  <c r="D69" i="6"/>
  <c r="G69" i="6"/>
  <c r="I69" i="6" s="1"/>
  <c r="K68" i="6" s="1"/>
  <c r="B87" i="8"/>
  <c r="L86" i="8"/>
  <c r="F86" i="8"/>
  <c r="L86" i="6"/>
  <c r="F86" i="6"/>
  <c r="B87" i="6"/>
  <c r="D72" i="8" l="1"/>
  <c r="G72" i="8"/>
  <c r="I72" i="8" s="1"/>
  <c r="K71" i="8" s="1"/>
  <c r="J69" i="6"/>
  <c r="H69" i="6"/>
  <c r="E69" i="6" s="1"/>
  <c r="M69" i="6"/>
  <c r="N69" i="6" s="1"/>
  <c r="A87" i="8"/>
  <c r="L87" i="8" s="1"/>
  <c r="C88" i="8"/>
  <c r="C88" i="6"/>
  <c r="A87" i="6"/>
  <c r="L87" i="6" s="1"/>
  <c r="H72" i="8" l="1"/>
  <c r="E72" i="8" s="1"/>
  <c r="J72" i="8"/>
  <c r="M72" i="8"/>
  <c r="N72" i="8" s="1"/>
  <c r="D70" i="6"/>
  <c r="G70" i="6"/>
  <c r="I70" i="6" s="1"/>
  <c r="K69" i="6" s="1"/>
  <c r="F87" i="8"/>
  <c r="B88" i="8"/>
  <c r="C89" i="8" s="1"/>
  <c r="F87" i="6"/>
  <c r="B88" i="6"/>
  <c r="D73" i="8" l="1"/>
  <c r="G73" i="8"/>
  <c r="I73" i="8" s="1"/>
  <c r="K72" i="8" s="1"/>
  <c r="J70" i="6"/>
  <c r="M70" i="6"/>
  <c r="N70" i="6" s="1"/>
  <c r="H70" i="6"/>
  <c r="E70" i="6" s="1"/>
  <c r="B89" i="8"/>
  <c r="A88" i="8"/>
  <c r="C89" i="6"/>
  <c r="A88" i="6"/>
  <c r="L88" i="6" s="1"/>
  <c r="J73" i="8" l="1"/>
  <c r="M73" i="8"/>
  <c r="N73" i="8" s="1"/>
  <c r="H73" i="8"/>
  <c r="E73" i="8" s="1"/>
  <c r="D71" i="6"/>
  <c r="G71" i="6"/>
  <c r="I71" i="6" s="1"/>
  <c r="K70" i="6" s="1"/>
  <c r="C90" i="8"/>
  <c r="B90" i="8" s="1"/>
  <c r="C91" i="8" s="1"/>
  <c r="L88" i="8"/>
  <c r="F88" i="8"/>
  <c r="A89" i="8"/>
  <c r="L89" i="8" s="1"/>
  <c r="B89" i="6"/>
  <c r="F88" i="6"/>
  <c r="D74" i="8" l="1"/>
  <c r="G74" i="8"/>
  <c r="I74" i="8" s="1"/>
  <c r="K73" i="8" s="1"/>
  <c r="H71" i="6"/>
  <c r="E71" i="6" s="1"/>
  <c r="M71" i="6"/>
  <c r="N71" i="6" s="1"/>
  <c r="J71" i="6"/>
  <c r="F89" i="8"/>
  <c r="C90" i="6"/>
  <c r="B90" i="6" s="1"/>
  <c r="B91" i="8"/>
  <c r="C92" i="8" s="1"/>
  <c r="A90" i="8"/>
  <c r="A89" i="6"/>
  <c r="L89" i="6" s="1"/>
  <c r="M74" i="8" l="1"/>
  <c r="N74" i="8" s="1"/>
  <c r="J74" i="8"/>
  <c r="H74" i="8"/>
  <c r="E74" i="8" s="1"/>
  <c r="D72" i="6"/>
  <c r="G72" i="6"/>
  <c r="I72" i="6" s="1"/>
  <c r="K71" i="6" s="1"/>
  <c r="F89" i="6"/>
  <c r="L90" i="8"/>
  <c r="F90" i="8"/>
  <c r="B92" i="8"/>
  <c r="A91" i="8"/>
  <c r="L91" i="8" s="1"/>
  <c r="A90" i="6"/>
  <c r="C91" i="6"/>
  <c r="D75" i="8" l="1"/>
  <c r="G75" i="8"/>
  <c r="I75" i="8" s="1"/>
  <c r="K74" i="8" s="1"/>
  <c r="J72" i="6"/>
  <c r="H72" i="6"/>
  <c r="E72" i="6" s="1"/>
  <c r="M72" i="6"/>
  <c r="N72" i="6" s="1"/>
  <c r="A92" i="8"/>
  <c r="L92" i="8" s="1"/>
  <c r="F91" i="8"/>
  <c r="C93" i="8"/>
  <c r="B91" i="6"/>
  <c r="C92" i="6" s="1"/>
  <c r="L90" i="6"/>
  <c r="F90" i="6"/>
  <c r="M75" i="8" l="1"/>
  <c r="N75" i="8" s="1"/>
  <c r="J75" i="8"/>
  <c r="H75" i="8"/>
  <c r="E75" i="8" s="1"/>
  <c r="D73" i="6"/>
  <c r="G73" i="6"/>
  <c r="I73" i="6" s="1"/>
  <c r="K72" i="6" s="1"/>
  <c r="F92" i="8"/>
  <c r="B93" i="8"/>
  <c r="C94" i="8" s="1"/>
  <c r="B92" i="6"/>
  <c r="A91" i="6"/>
  <c r="L91" i="6" s="1"/>
  <c r="D76" i="8" l="1"/>
  <c r="G76" i="8"/>
  <c r="I76" i="8" s="1"/>
  <c r="K75" i="8" s="1"/>
  <c r="M73" i="6"/>
  <c r="N73" i="6" s="1"/>
  <c r="J73" i="6"/>
  <c r="H73" i="6"/>
  <c r="E73" i="6" s="1"/>
  <c r="B94" i="8"/>
  <c r="C95" i="8" s="1"/>
  <c r="A93" i="8"/>
  <c r="L93" i="8" s="1"/>
  <c r="A92" i="6"/>
  <c r="L92" i="6" s="1"/>
  <c r="C93" i="6"/>
  <c r="F91" i="6"/>
  <c r="H76" i="8" l="1"/>
  <c r="E76" i="8" s="1"/>
  <c r="M76" i="8"/>
  <c r="N76" i="8" s="1"/>
  <c r="J76" i="8"/>
  <c r="D74" i="6"/>
  <c r="G74" i="6"/>
  <c r="I74" i="6" s="1"/>
  <c r="K73" i="6" s="1"/>
  <c r="F93" i="8"/>
  <c r="B95" i="8"/>
  <c r="A94" i="8"/>
  <c r="B93" i="6"/>
  <c r="C94" i="6" s="1"/>
  <c r="F92" i="6"/>
  <c r="D77" i="8" l="1"/>
  <c r="G77" i="8"/>
  <c r="I77" i="8" s="1"/>
  <c r="K76" i="8" s="1"/>
  <c r="J74" i="6"/>
  <c r="M74" i="6"/>
  <c r="N74" i="6" s="1"/>
  <c r="H74" i="6"/>
  <c r="E74" i="6" s="1"/>
  <c r="A95" i="8"/>
  <c r="C96" i="8"/>
  <c r="L94" i="8"/>
  <c r="F94" i="8"/>
  <c r="A93" i="6"/>
  <c r="L93" i="6" s="1"/>
  <c r="B94" i="6"/>
  <c r="H77" i="8" l="1"/>
  <c r="E77" i="8" s="1"/>
  <c r="J77" i="8"/>
  <c r="M77" i="8"/>
  <c r="N77" i="8" s="1"/>
  <c r="L95" i="8"/>
  <c r="D75" i="6"/>
  <c r="G75" i="6"/>
  <c r="I75" i="6" s="1"/>
  <c r="K74" i="6" s="1"/>
  <c r="F93" i="6"/>
  <c r="F95" i="8"/>
  <c r="B96" i="8"/>
  <c r="A94" i="6"/>
  <c r="C95" i="6"/>
  <c r="D78" i="8" l="1"/>
  <c r="G78" i="8"/>
  <c r="I78" i="8" s="1"/>
  <c r="K77" i="8" s="1"/>
  <c r="H75" i="6"/>
  <c r="E75" i="6" s="1"/>
  <c r="J75" i="6"/>
  <c r="M75" i="6"/>
  <c r="N75" i="6" s="1"/>
  <c r="A96" i="8"/>
  <c r="L96" i="8" s="1"/>
  <c r="C97" i="8"/>
  <c r="B95" i="6"/>
  <c r="L94" i="6"/>
  <c r="F94" i="6"/>
  <c r="J78" i="8" l="1"/>
  <c r="M78" i="8"/>
  <c r="N78" i="8" s="1"/>
  <c r="H78" i="8"/>
  <c r="E78" i="8" s="1"/>
  <c r="D76" i="6"/>
  <c r="G76" i="6"/>
  <c r="I76" i="6" s="1"/>
  <c r="K75" i="6" s="1"/>
  <c r="B97" i="8"/>
  <c r="F96" i="8"/>
  <c r="C96" i="6"/>
  <c r="A95" i="6"/>
  <c r="L95" i="6" s="1"/>
  <c r="D79" i="8" l="1"/>
  <c r="G79" i="8"/>
  <c r="I79" i="8" s="1"/>
  <c r="K78" i="8" s="1"/>
  <c r="H76" i="6"/>
  <c r="E76" i="6" s="1"/>
  <c r="M76" i="6"/>
  <c r="N76" i="6" s="1"/>
  <c r="J76" i="6"/>
  <c r="C98" i="8"/>
  <c r="B98" i="8" s="1"/>
  <c r="A97" i="8"/>
  <c r="L97" i="8" s="1"/>
  <c r="F95" i="6"/>
  <c r="B96" i="6"/>
  <c r="C97" i="6" s="1"/>
  <c r="J79" i="8" l="1"/>
  <c r="M79" i="8"/>
  <c r="N79" i="8" s="1"/>
  <c r="H79" i="8"/>
  <c r="E79" i="8" s="1"/>
  <c r="D77" i="6"/>
  <c r="G77" i="6"/>
  <c r="I77" i="6" s="1"/>
  <c r="K76" i="6" s="1"/>
  <c r="F97" i="8"/>
  <c r="C99" i="8"/>
  <c r="A98" i="8"/>
  <c r="B97" i="6"/>
  <c r="C98" i="6" s="1"/>
  <c r="A96" i="6"/>
  <c r="L96" i="6" s="1"/>
  <c r="D80" i="8" l="1"/>
  <c r="G80" i="8"/>
  <c r="I80" i="8" s="1"/>
  <c r="K79" i="8" s="1"/>
  <c r="M77" i="6"/>
  <c r="N77" i="6" s="1"/>
  <c r="J77" i="6"/>
  <c r="H77" i="6"/>
  <c r="E77" i="6" s="1"/>
  <c r="L98" i="8"/>
  <c r="F98" i="8"/>
  <c r="B99" i="8"/>
  <c r="F96" i="6"/>
  <c r="B98" i="6"/>
  <c r="C99" i="6" s="1"/>
  <c r="A97" i="6"/>
  <c r="L97" i="6" s="1"/>
  <c r="M80" i="8" l="1"/>
  <c r="N80" i="8" s="1"/>
  <c r="H80" i="8"/>
  <c r="E80" i="8" s="1"/>
  <c r="J80" i="8"/>
  <c r="D78" i="6"/>
  <c r="G78" i="6"/>
  <c r="I78" i="6" s="1"/>
  <c r="K77" i="6" s="1"/>
  <c r="F97" i="6"/>
  <c r="A99" i="8"/>
  <c r="L99" i="8" s="1"/>
  <c r="C100" i="8"/>
  <c r="B99" i="6"/>
  <c r="A98" i="6"/>
  <c r="D81" i="8" l="1"/>
  <c r="G81" i="8"/>
  <c r="I81" i="8" s="1"/>
  <c r="K80" i="8" s="1"/>
  <c r="M78" i="6"/>
  <c r="N78" i="6" s="1"/>
  <c r="J78" i="6"/>
  <c r="H78" i="6"/>
  <c r="E78" i="6" s="1"/>
  <c r="F99" i="8"/>
  <c r="B100" i="8"/>
  <c r="L98" i="6"/>
  <c r="F98" i="6"/>
  <c r="C100" i="6"/>
  <c r="A99" i="6"/>
  <c r="L99" i="6" s="1"/>
  <c r="M81" i="8" l="1"/>
  <c r="N81" i="8" s="1"/>
  <c r="J81" i="8"/>
  <c r="H81" i="8"/>
  <c r="E81" i="8" s="1"/>
  <c r="D79" i="6"/>
  <c r="G79" i="6"/>
  <c r="I79" i="6" s="1"/>
  <c r="K78" i="6" s="1"/>
  <c r="C101" i="8"/>
  <c r="A100" i="8"/>
  <c r="L100" i="8" s="1"/>
  <c r="B100" i="6"/>
  <c r="F99" i="6"/>
  <c r="D82" i="8" l="1"/>
  <c r="G82" i="8"/>
  <c r="I82" i="8" s="1"/>
  <c r="K81" i="8" s="1"/>
  <c r="H79" i="6"/>
  <c r="E79" i="6" s="1"/>
  <c r="M79" i="6"/>
  <c r="N79" i="6" s="1"/>
  <c r="J79" i="6"/>
  <c r="B101" i="8"/>
  <c r="C102" i="8" s="1"/>
  <c r="F100" i="8"/>
  <c r="A100" i="6"/>
  <c r="L100" i="6" s="1"/>
  <c r="C101" i="6"/>
  <c r="J82" i="8" l="1"/>
  <c r="M82" i="8"/>
  <c r="N82" i="8" s="1"/>
  <c r="H82" i="8"/>
  <c r="E82" i="8" s="1"/>
  <c r="D80" i="6"/>
  <c r="G80" i="6"/>
  <c r="I80" i="6" s="1"/>
  <c r="K79" i="6" s="1"/>
  <c r="B102" i="8"/>
  <c r="A101" i="8"/>
  <c r="L101" i="8" s="1"/>
  <c r="B101" i="6"/>
  <c r="F100" i="6"/>
  <c r="D83" i="8" l="1"/>
  <c r="G83" i="8"/>
  <c r="I83" i="8" s="1"/>
  <c r="K82" i="8" s="1"/>
  <c r="M80" i="6"/>
  <c r="N80" i="6" s="1"/>
  <c r="H80" i="6"/>
  <c r="E80" i="6" s="1"/>
  <c r="J80" i="6"/>
  <c r="C102" i="6"/>
  <c r="B102" i="6" s="1"/>
  <c r="F101" i="8"/>
  <c r="A102" i="8"/>
  <c r="C103" i="8"/>
  <c r="A101" i="6"/>
  <c r="L101" i="6" s="1"/>
  <c r="M83" i="8" l="1"/>
  <c r="N83" i="8" s="1"/>
  <c r="J83" i="8"/>
  <c r="H83" i="8"/>
  <c r="E83" i="8" s="1"/>
  <c r="D81" i="6"/>
  <c r="G81" i="6"/>
  <c r="I81" i="6" s="1"/>
  <c r="K80" i="6" s="1"/>
  <c r="F101" i="6"/>
  <c r="L102" i="8"/>
  <c r="F102" i="8"/>
  <c r="B103" i="8"/>
  <c r="C104" i="8" s="1"/>
  <c r="A102" i="6"/>
  <c r="C103" i="6"/>
  <c r="D84" i="8" l="1"/>
  <c r="G84" i="8"/>
  <c r="I84" i="8" s="1"/>
  <c r="K83" i="8" s="1"/>
  <c r="M81" i="6"/>
  <c r="N81" i="6" s="1"/>
  <c r="J81" i="6"/>
  <c r="H81" i="6"/>
  <c r="E81" i="6" s="1"/>
  <c r="B104" i="8"/>
  <c r="C105" i="8" s="1"/>
  <c r="A103" i="8"/>
  <c r="L103" i="8" s="1"/>
  <c r="B103" i="6"/>
  <c r="L102" i="6"/>
  <c r="F102" i="6"/>
  <c r="M84" i="8" l="1"/>
  <c r="N84" i="8" s="1"/>
  <c r="J84" i="8"/>
  <c r="H84" i="8"/>
  <c r="E84" i="8" s="1"/>
  <c r="D82" i="6"/>
  <c r="G82" i="6"/>
  <c r="I82" i="6" s="1"/>
  <c r="K81" i="6" s="1"/>
  <c r="B105" i="8"/>
  <c r="C106" i="8" s="1"/>
  <c r="F103" i="8"/>
  <c r="A104" i="8"/>
  <c r="L104" i="8" s="1"/>
  <c r="A103" i="6"/>
  <c r="L103" i="6" s="1"/>
  <c r="C104" i="6"/>
  <c r="D85" i="8" l="1"/>
  <c r="G85" i="8"/>
  <c r="I85" i="8" s="1"/>
  <c r="K84" i="8" s="1"/>
  <c r="M82" i="6"/>
  <c r="N82" i="6" s="1"/>
  <c r="H82" i="6"/>
  <c r="E82" i="6" s="1"/>
  <c r="J82" i="6"/>
  <c r="B106" i="8"/>
  <c r="A105" i="8"/>
  <c r="L105" i="8" s="1"/>
  <c r="F104" i="8"/>
  <c r="F103" i="6"/>
  <c r="B104" i="6"/>
  <c r="J85" i="8" l="1"/>
  <c r="H85" i="8"/>
  <c r="E85" i="8" s="1"/>
  <c r="M85" i="8"/>
  <c r="N85" i="8" s="1"/>
  <c r="D83" i="6"/>
  <c r="G83" i="6"/>
  <c r="I83" i="6" s="1"/>
  <c r="K82" i="6" s="1"/>
  <c r="F105" i="8"/>
  <c r="A106" i="8"/>
  <c r="C107" i="8"/>
  <c r="A104" i="6"/>
  <c r="L104" i="6" s="1"/>
  <c r="C105" i="6"/>
  <c r="D86" i="8" l="1"/>
  <c r="G86" i="8"/>
  <c r="I86" i="8" s="1"/>
  <c r="K85" i="8" s="1"/>
  <c r="H83" i="6"/>
  <c r="E83" i="6" s="1"/>
  <c r="M83" i="6"/>
  <c r="N83" i="6" s="1"/>
  <c r="J83" i="6"/>
  <c r="L106" i="8"/>
  <c r="F106" i="8"/>
  <c r="B107" i="8"/>
  <c r="C108" i="8" s="1"/>
  <c r="F104" i="6"/>
  <c r="B105" i="6"/>
  <c r="J86" i="8" l="1"/>
  <c r="M86" i="8"/>
  <c r="N86" i="8" s="1"/>
  <c r="H86" i="8"/>
  <c r="E86" i="8" s="1"/>
  <c r="D84" i="6"/>
  <c r="G84" i="6"/>
  <c r="I84" i="6" s="1"/>
  <c r="K83" i="6" s="1"/>
  <c r="C106" i="6"/>
  <c r="B106" i="6" s="1"/>
  <c r="C107" i="6" s="1"/>
  <c r="B108" i="8"/>
  <c r="C109" i="8" s="1"/>
  <c r="A107" i="8"/>
  <c r="L107" i="8" s="1"/>
  <c r="A105" i="6"/>
  <c r="L105" i="6" s="1"/>
  <c r="D87" i="8" l="1"/>
  <c r="G87" i="8"/>
  <c r="I87" i="8" s="1"/>
  <c r="K86" i="8" s="1"/>
  <c r="H84" i="6"/>
  <c r="E84" i="6" s="1"/>
  <c r="M84" i="6"/>
  <c r="N84" i="6" s="1"/>
  <c r="J84" i="6"/>
  <c r="F105" i="6"/>
  <c r="B109" i="8"/>
  <c r="C110" i="8" s="1"/>
  <c r="A108" i="8"/>
  <c r="L108" i="8" s="1"/>
  <c r="F107" i="8"/>
  <c r="B107" i="6"/>
  <c r="A106" i="6"/>
  <c r="J87" i="8" l="1"/>
  <c r="M87" i="8"/>
  <c r="N87" i="8" s="1"/>
  <c r="H87" i="8"/>
  <c r="E87" i="8" s="1"/>
  <c r="D85" i="6"/>
  <c r="G85" i="6"/>
  <c r="I85" i="6" s="1"/>
  <c r="K84" i="6" s="1"/>
  <c r="F108" i="8"/>
  <c r="B110" i="8"/>
  <c r="C111" i="8" s="1"/>
  <c r="A109" i="8"/>
  <c r="L109" i="8" s="1"/>
  <c r="A107" i="6"/>
  <c r="L107" i="6" s="1"/>
  <c r="C108" i="6"/>
  <c r="L106" i="6"/>
  <c r="F106" i="6"/>
  <c r="D88" i="8" l="1"/>
  <c r="G88" i="8"/>
  <c r="I88" i="8" s="1"/>
  <c r="K87" i="8" s="1"/>
  <c r="H85" i="6"/>
  <c r="E85" i="6" s="1"/>
  <c r="J85" i="6"/>
  <c r="M85" i="6"/>
  <c r="N85" i="6" s="1"/>
  <c r="F109" i="8"/>
  <c r="B111" i="8"/>
  <c r="C112" i="8" s="1"/>
  <c r="A110" i="8"/>
  <c r="B108" i="6"/>
  <c r="C109" i="6" s="1"/>
  <c r="F107" i="6"/>
  <c r="M88" i="8" l="1"/>
  <c r="N88" i="8" s="1"/>
  <c r="J88" i="8"/>
  <c r="H88" i="8"/>
  <c r="E88" i="8" s="1"/>
  <c r="D86" i="6"/>
  <c r="G86" i="6"/>
  <c r="I86" i="6" s="1"/>
  <c r="K85" i="6" s="1"/>
  <c r="B112" i="8"/>
  <c r="L110" i="8"/>
  <c r="F110" i="8"/>
  <c r="A111" i="8"/>
  <c r="B109" i="6"/>
  <c r="C110" i="6" s="1"/>
  <c r="A108" i="6"/>
  <c r="L108" i="6" s="1"/>
  <c r="D89" i="8" l="1"/>
  <c r="G89" i="8"/>
  <c r="I89" i="8" s="1"/>
  <c r="K88" i="8" s="1"/>
  <c r="M86" i="6"/>
  <c r="N86" i="6" s="1"/>
  <c r="J86" i="6"/>
  <c r="H86" i="6"/>
  <c r="E86" i="6" s="1"/>
  <c r="L111" i="8"/>
  <c r="A112" i="8"/>
  <c r="L112" i="8" s="1"/>
  <c r="C113" i="8"/>
  <c r="F111" i="8"/>
  <c r="F108" i="6"/>
  <c r="B110" i="6"/>
  <c r="A109" i="6"/>
  <c r="L109" i="6" s="1"/>
  <c r="J89" i="8" l="1"/>
  <c r="H89" i="8"/>
  <c r="E89" i="8" s="1"/>
  <c r="M89" i="8"/>
  <c r="N89" i="8" s="1"/>
  <c r="D87" i="6"/>
  <c r="G87" i="6"/>
  <c r="I87" i="6" s="1"/>
  <c r="K86" i="6" s="1"/>
  <c r="F109" i="6"/>
  <c r="B113" i="8"/>
  <c r="C114" i="8" s="1"/>
  <c r="F112" i="8"/>
  <c r="A110" i="6"/>
  <c r="C111" i="6"/>
  <c r="D90" i="8" l="1"/>
  <c r="G90" i="8"/>
  <c r="I90" i="8" s="1"/>
  <c r="K89" i="8" s="1"/>
  <c r="M87" i="6"/>
  <c r="N87" i="6" s="1"/>
  <c r="H87" i="6"/>
  <c r="E87" i="6" s="1"/>
  <c r="J87" i="6"/>
  <c r="A113" i="8"/>
  <c r="L113" i="8" s="1"/>
  <c r="B114" i="8"/>
  <c r="C115" i="8" s="1"/>
  <c r="B111" i="6"/>
  <c r="L110" i="6"/>
  <c r="F110" i="6"/>
  <c r="J90" i="8" l="1"/>
  <c r="M90" i="8"/>
  <c r="N90" i="8" s="1"/>
  <c r="H90" i="8"/>
  <c r="E90" i="8" s="1"/>
  <c r="D88" i="6"/>
  <c r="G88" i="6"/>
  <c r="I88" i="6" s="1"/>
  <c r="K87" i="6" s="1"/>
  <c r="F113" i="8"/>
  <c r="G113" i="8" s="1"/>
  <c r="I113" i="8" s="1"/>
  <c r="B115" i="8"/>
  <c r="C116" i="8" s="1"/>
  <c r="A114" i="8"/>
  <c r="A111" i="6"/>
  <c r="L111" i="6" s="1"/>
  <c r="C112" i="6"/>
  <c r="D91" i="8" l="1"/>
  <c r="G91" i="8"/>
  <c r="I91" i="8" s="1"/>
  <c r="K90" i="8" s="1"/>
  <c r="J88" i="6"/>
  <c r="M88" i="6"/>
  <c r="N88" i="6" s="1"/>
  <c r="H88" i="6"/>
  <c r="E88" i="6" s="1"/>
  <c r="H113" i="8"/>
  <c r="B116" i="8"/>
  <c r="L114" i="8"/>
  <c r="F114" i="8"/>
  <c r="A115" i="8"/>
  <c r="L115" i="8" s="1"/>
  <c r="F111" i="6"/>
  <c r="B112" i="6"/>
  <c r="M91" i="8" l="1"/>
  <c r="N91" i="8" s="1"/>
  <c r="J91" i="8"/>
  <c r="H91" i="8"/>
  <c r="E91" i="8" s="1"/>
  <c r="D89" i="6"/>
  <c r="G89" i="6"/>
  <c r="I89" i="6" s="1"/>
  <c r="K88" i="6" s="1"/>
  <c r="G114" i="8"/>
  <c r="I114" i="8" s="1"/>
  <c r="K113" i="8" s="1"/>
  <c r="A116" i="8"/>
  <c r="C117" i="8"/>
  <c r="F115" i="8"/>
  <c r="N114" i="8"/>
  <c r="C113" i="6"/>
  <c r="A112" i="6"/>
  <c r="L112" i="6" s="1"/>
  <c r="D92" i="8" l="1"/>
  <c r="G92" i="8"/>
  <c r="I92" i="8" s="1"/>
  <c r="K91" i="8" s="1"/>
  <c r="H114" i="8"/>
  <c r="M89" i="6"/>
  <c r="N89" i="6" s="1"/>
  <c r="J89" i="6"/>
  <c r="H89" i="6"/>
  <c r="E89" i="6" s="1"/>
  <c r="G115" i="8"/>
  <c r="I115" i="8" s="1"/>
  <c r="K114" i="8" s="1"/>
  <c r="B117" i="8"/>
  <c r="L116" i="8"/>
  <c r="F116" i="8"/>
  <c r="F112" i="6"/>
  <c r="B113" i="6"/>
  <c r="C114" i="6" s="1"/>
  <c r="J92" i="8" l="1"/>
  <c r="M92" i="8"/>
  <c r="N92" i="8" s="1"/>
  <c r="H92" i="8"/>
  <c r="E92" i="8" s="1"/>
  <c r="D90" i="6"/>
  <c r="G90" i="6"/>
  <c r="I90" i="6" s="1"/>
  <c r="K89" i="6" s="1"/>
  <c r="H115" i="8"/>
  <c r="C118" i="8"/>
  <c r="B118" i="8" s="1"/>
  <c r="C119" i="8" s="1"/>
  <c r="A117" i="8"/>
  <c r="L117" i="8" s="1"/>
  <c r="A113" i="6"/>
  <c r="L113" i="6" s="1"/>
  <c r="B114" i="6"/>
  <c r="D93" i="8" l="1"/>
  <c r="G93" i="8"/>
  <c r="I93" i="8" s="1"/>
  <c r="K92" i="8" s="1"/>
  <c r="G116" i="8"/>
  <c r="I116" i="8" s="1"/>
  <c r="K115" i="8" s="1"/>
  <c r="H116" i="8"/>
  <c r="J90" i="6"/>
  <c r="M90" i="6"/>
  <c r="N90" i="6" s="1"/>
  <c r="H90" i="6"/>
  <c r="E90" i="6" s="1"/>
  <c r="D91" i="6" s="1"/>
  <c r="F113" i="6"/>
  <c r="F117" i="8"/>
  <c r="B119" i="8"/>
  <c r="A118" i="8"/>
  <c r="A114" i="6"/>
  <c r="C115" i="6"/>
  <c r="M93" i="8" l="1"/>
  <c r="N93" i="8" s="1"/>
  <c r="H93" i="8"/>
  <c r="E93" i="8" s="1"/>
  <c r="J93" i="8"/>
  <c r="J91" i="6"/>
  <c r="M91" i="6"/>
  <c r="N91" i="6" s="1"/>
  <c r="H117" i="8"/>
  <c r="G117" i="8"/>
  <c r="I117" i="8" s="1"/>
  <c r="K116" i="8" s="1"/>
  <c r="G91" i="6"/>
  <c r="I91" i="6" s="1"/>
  <c r="K90" i="6" s="1"/>
  <c r="A119" i="8"/>
  <c r="L119" i="8" s="1"/>
  <c r="C120" i="8"/>
  <c r="L118" i="8"/>
  <c r="F118" i="8"/>
  <c r="B115" i="6"/>
  <c r="L114" i="6"/>
  <c r="F114" i="6"/>
  <c r="D94" i="8" l="1"/>
  <c r="G94" i="8"/>
  <c r="I94" i="8" s="1"/>
  <c r="K93" i="8" s="1"/>
  <c r="G118" i="8"/>
  <c r="I118" i="8" s="1"/>
  <c r="K117" i="8" s="1"/>
  <c r="H91" i="6"/>
  <c r="E91" i="6" s="1"/>
  <c r="F119" i="8"/>
  <c r="B120" i="8"/>
  <c r="C121" i="8" s="1"/>
  <c r="N118" i="8"/>
  <c r="C116" i="6"/>
  <c r="A115" i="6"/>
  <c r="L115" i="6" s="1"/>
  <c r="J94" i="8" l="1"/>
  <c r="M94" i="8"/>
  <c r="N94" i="8" s="1"/>
  <c r="H94" i="8"/>
  <c r="E94" i="8" s="1"/>
  <c r="H118" i="8"/>
  <c r="D92" i="6"/>
  <c r="G92" i="6"/>
  <c r="I92" i="6" s="1"/>
  <c r="K91" i="6" s="1"/>
  <c r="G119" i="8"/>
  <c r="I119" i="8" s="1"/>
  <c r="K118" i="8" s="1"/>
  <c r="B121" i="8"/>
  <c r="C122" i="8" s="1"/>
  <c r="A120" i="8"/>
  <c r="L120" i="8" s="1"/>
  <c r="F115" i="6"/>
  <c r="B116" i="6"/>
  <c r="D95" i="8" l="1"/>
  <c r="G95" i="8"/>
  <c r="I95" i="8" s="1"/>
  <c r="K94" i="8" s="1"/>
  <c r="H119" i="8"/>
  <c r="H92" i="6"/>
  <c r="E92" i="6" s="1"/>
  <c r="M92" i="6"/>
  <c r="N92" i="6" s="1"/>
  <c r="J92" i="6"/>
  <c r="A121" i="8"/>
  <c r="L121" i="8" s="1"/>
  <c r="B122" i="8"/>
  <c r="C123" i="8" s="1"/>
  <c r="F120" i="8"/>
  <c r="G120" i="8" s="1"/>
  <c r="I120" i="8" s="1"/>
  <c r="K119" i="8" s="1"/>
  <c r="A116" i="6"/>
  <c r="L116" i="6" s="1"/>
  <c r="C117" i="6"/>
  <c r="J95" i="8" l="1"/>
  <c r="M95" i="8"/>
  <c r="N95" i="8" s="1"/>
  <c r="H95" i="8"/>
  <c r="E95" i="8" s="1"/>
  <c r="D93" i="6"/>
  <c r="G93" i="6"/>
  <c r="I93" i="6" s="1"/>
  <c r="K92" i="6" s="1"/>
  <c r="F121" i="8"/>
  <c r="G121" i="8" s="1"/>
  <c r="I121" i="8" s="1"/>
  <c r="K120" i="8" s="1"/>
  <c r="B123" i="8"/>
  <c r="A122" i="8"/>
  <c r="B117" i="6"/>
  <c r="F116" i="6"/>
  <c r="D96" i="8" l="1"/>
  <c r="G96" i="8"/>
  <c r="I96" i="8" s="1"/>
  <c r="K95" i="8" s="1"/>
  <c r="H93" i="6"/>
  <c r="E93" i="6" s="1"/>
  <c r="M93" i="6"/>
  <c r="N93" i="6" s="1"/>
  <c r="J93" i="6"/>
  <c r="C118" i="6"/>
  <c r="B118" i="6" s="1"/>
  <c r="C119" i="6" s="1"/>
  <c r="H121" i="8"/>
  <c r="A123" i="8"/>
  <c r="L123" i="8" s="1"/>
  <c r="C124" i="8"/>
  <c r="L122" i="8"/>
  <c r="F122" i="8"/>
  <c r="A117" i="6"/>
  <c r="L117" i="6" s="1"/>
  <c r="H96" i="8" l="1"/>
  <c r="E96" i="8" s="1"/>
  <c r="M96" i="8"/>
  <c r="N96" i="8" s="1"/>
  <c r="J96" i="8"/>
  <c r="D94" i="6"/>
  <c r="G94" i="6"/>
  <c r="I94" i="6" s="1"/>
  <c r="K93" i="6" s="1"/>
  <c r="G122" i="8"/>
  <c r="I122" i="8" s="1"/>
  <c r="K121" i="8" s="1"/>
  <c r="F117" i="6"/>
  <c r="F123" i="8"/>
  <c r="B124" i="8"/>
  <c r="B119" i="6"/>
  <c r="C120" i="6" s="1"/>
  <c r="A118" i="6"/>
  <c r="D97" i="8" l="1"/>
  <c r="G97" i="8"/>
  <c r="I97" i="8" s="1"/>
  <c r="K96" i="8" s="1"/>
  <c r="H122" i="8"/>
  <c r="J94" i="6"/>
  <c r="M94" i="6"/>
  <c r="N94" i="6" s="1"/>
  <c r="H94" i="6"/>
  <c r="E94" i="6" s="1"/>
  <c r="A124" i="8"/>
  <c r="L124" i="8" s="1"/>
  <c r="C125" i="8"/>
  <c r="B120" i="6"/>
  <c r="L118" i="6"/>
  <c r="F118" i="6"/>
  <c r="A119" i="6"/>
  <c r="L119" i="6" s="1"/>
  <c r="M97" i="8" l="1"/>
  <c r="N97" i="8" s="1"/>
  <c r="H97" i="8"/>
  <c r="E97" i="8" s="1"/>
  <c r="J97" i="8"/>
  <c r="G123" i="8"/>
  <c r="I123" i="8" s="1"/>
  <c r="K122" i="8" s="1"/>
  <c r="H123" i="8"/>
  <c r="D95" i="6"/>
  <c r="G95" i="6"/>
  <c r="I95" i="6" s="1"/>
  <c r="K94" i="6" s="1"/>
  <c r="F124" i="8"/>
  <c r="G124" i="8" s="1"/>
  <c r="B125" i="8"/>
  <c r="F119" i="6"/>
  <c r="A120" i="6"/>
  <c r="L120" i="6" s="1"/>
  <c r="C121" i="6"/>
  <c r="D98" i="8" l="1"/>
  <c r="G98" i="8"/>
  <c r="I98" i="8" s="1"/>
  <c r="K97" i="8" s="1"/>
  <c r="M95" i="6"/>
  <c r="N95" i="6" s="1"/>
  <c r="H95" i="6"/>
  <c r="E95" i="6" s="1"/>
  <c r="J95" i="6"/>
  <c r="C126" i="8"/>
  <c r="B126" i="8" s="1"/>
  <c r="I124" i="8"/>
  <c r="K123" i="8" s="1"/>
  <c r="D124" i="8"/>
  <c r="A125" i="8"/>
  <c r="L125" i="8" s="1"/>
  <c r="B121" i="6"/>
  <c r="C122" i="6" s="1"/>
  <c r="F120" i="6"/>
  <c r="J98" i="8" l="1"/>
  <c r="M98" i="8"/>
  <c r="N98" i="8" s="1"/>
  <c r="H98" i="8"/>
  <c r="E98" i="8" s="1"/>
  <c r="D96" i="6"/>
  <c r="G96" i="6"/>
  <c r="I96" i="6" s="1"/>
  <c r="K95" i="6" s="1"/>
  <c r="F125" i="8"/>
  <c r="J124" i="8"/>
  <c r="H124" i="8"/>
  <c r="M124" i="8"/>
  <c r="N124" i="8" s="1"/>
  <c r="A126" i="8"/>
  <c r="C127" i="8"/>
  <c r="B122" i="6"/>
  <c r="A121" i="6"/>
  <c r="L121" i="6" s="1"/>
  <c r="D99" i="8" l="1"/>
  <c r="G99" i="8"/>
  <c r="I99" i="8" s="1"/>
  <c r="K98" i="8" s="1"/>
  <c r="H96" i="6"/>
  <c r="E96" i="6" s="1"/>
  <c r="M96" i="6"/>
  <c r="N96" i="6" s="1"/>
  <c r="J96" i="6"/>
  <c r="G125" i="8"/>
  <c r="I125" i="8" s="1"/>
  <c r="K124" i="8" s="1"/>
  <c r="D125" i="8"/>
  <c r="H125" i="8" s="1"/>
  <c r="F121" i="6"/>
  <c r="B127" i="8"/>
  <c r="C128" i="8" s="1"/>
  <c r="L126" i="8"/>
  <c r="F126" i="8"/>
  <c r="A122" i="6"/>
  <c r="C123" i="6"/>
  <c r="J99" i="8" l="1"/>
  <c r="M99" i="8"/>
  <c r="N99" i="8" s="1"/>
  <c r="H99" i="8"/>
  <c r="E99" i="8" s="1"/>
  <c r="D97" i="6"/>
  <c r="G97" i="6"/>
  <c r="I97" i="6" s="1"/>
  <c r="K96" i="6" s="1"/>
  <c r="G126" i="8"/>
  <c r="I126" i="8" s="1"/>
  <c r="M125" i="8"/>
  <c r="N125" i="8" s="1"/>
  <c r="J125" i="8"/>
  <c r="B128" i="8"/>
  <c r="C129" i="8" s="1"/>
  <c r="A127" i="8"/>
  <c r="L127" i="8" s="1"/>
  <c r="B123" i="6"/>
  <c r="L122" i="6"/>
  <c r="F122" i="6"/>
  <c r="D100" i="8" l="1"/>
  <c r="G100" i="8"/>
  <c r="I100" i="8" s="1"/>
  <c r="K99" i="8" s="1"/>
  <c r="M97" i="6"/>
  <c r="N97" i="6" s="1"/>
  <c r="J97" i="6"/>
  <c r="H97" i="6"/>
  <c r="E97" i="6" s="1"/>
  <c r="K125" i="8"/>
  <c r="H126" i="8"/>
  <c r="B129" i="8"/>
  <c r="A128" i="8"/>
  <c r="L128" i="8" s="1"/>
  <c r="F127" i="8"/>
  <c r="C124" i="6"/>
  <c r="A123" i="6"/>
  <c r="L123" i="6" s="1"/>
  <c r="J100" i="8" l="1"/>
  <c r="H100" i="8"/>
  <c r="E100" i="8" s="1"/>
  <c r="M100" i="8"/>
  <c r="N100" i="8" s="1"/>
  <c r="C130" i="8"/>
  <c r="B130" i="8" s="1"/>
  <c r="C131" i="8" s="1"/>
  <c r="D98" i="6"/>
  <c r="G98" i="6"/>
  <c r="I98" i="6" s="1"/>
  <c r="K97" i="6" s="1"/>
  <c r="G127" i="8"/>
  <c r="I127" i="8" s="1"/>
  <c r="K126" i="8" s="1"/>
  <c r="A129" i="8"/>
  <c r="L129" i="8" s="1"/>
  <c r="F128" i="8"/>
  <c r="F123" i="6"/>
  <c r="B124" i="6"/>
  <c r="C125" i="6" s="1"/>
  <c r="D101" i="8" l="1"/>
  <c r="G101" i="8"/>
  <c r="I101" i="8" s="1"/>
  <c r="K100" i="8" s="1"/>
  <c r="F129" i="8"/>
  <c r="H127" i="8"/>
  <c r="M98" i="6"/>
  <c r="N98" i="6" s="1"/>
  <c r="J98" i="6"/>
  <c r="H98" i="6"/>
  <c r="E98" i="6" s="1"/>
  <c r="B131" i="8"/>
  <c r="C132" i="8" s="1"/>
  <c r="A130" i="8"/>
  <c r="B125" i="6"/>
  <c r="C126" i="6" s="1"/>
  <c r="A124" i="6"/>
  <c r="L124" i="6" s="1"/>
  <c r="M101" i="8" l="1"/>
  <c r="N101" i="8" s="1"/>
  <c r="J101" i="8"/>
  <c r="H101" i="8"/>
  <c r="E101" i="8" s="1"/>
  <c r="D128" i="8"/>
  <c r="J128" i="8" s="1"/>
  <c r="D99" i="6"/>
  <c r="G99" i="6"/>
  <c r="I99" i="6" s="1"/>
  <c r="K98" i="6" s="1"/>
  <c r="L130" i="8"/>
  <c r="F130" i="8"/>
  <c r="A131" i="8"/>
  <c r="L131" i="8" s="1"/>
  <c r="B132" i="8"/>
  <c r="C133" i="8" s="1"/>
  <c r="A125" i="6"/>
  <c r="L125" i="6" s="1"/>
  <c r="F124" i="6"/>
  <c r="B126" i="6"/>
  <c r="D102" i="8" l="1"/>
  <c r="G102" i="8"/>
  <c r="I102" i="8" s="1"/>
  <c r="K101" i="8" s="1"/>
  <c r="H128" i="8"/>
  <c r="M128" i="8"/>
  <c r="N128" i="8" s="1"/>
  <c r="H99" i="6"/>
  <c r="E99" i="6" s="1"/>
  <c r="M99" i="6"/>
  <c r="N99" i="6" s="1"/>
  <c r="J99" i="6"/>
  <c r="F125" i="6"/>
  <c r="F131" i="8"/>
  <c r="B133" i="8"/>
  <c r="C134" i="8" s="1"/>
  <c r="A132" i="8"/>
  <c r="A126" i="6"/>
  <c r="C127" i="6"/>
  <c r="M102" i="8" l="1"/>
  <c r="N102" i="8" s="1"/>
  <c r="J102" i="8"/>
  <c r="H102" i="8"/>
  <c r="E102" i="8" s="1"/>
  <c r="G129" i="8"/>
  <c r="I129" i="8" s="1"/>
  <c r="K128" i="8" s="1"/>
  <c r="D129" i="8"/>
  <c r="D100" i="6"/>
  <c r="G100" i="6"/>
  <c r="I100" i="6" s="1"/>
  <c r="K99" i="6" s="1"/>
  <c r="L132" i="8"/>
  <c r="F132" i="8"/>
  <c r="A133" i="8"/>
  <c r="L133" i="8" s="1"/>
  <c r="B134" i="8"/>
  <c r="C135" i="8" s="1"/>
  <c r="B127" i="6"/>
  <c r="C128" i="6" s="1"/>
  <c r="L126" i="6"/>
  <c r="F126" i="6"/>
  <c r="D103" i="8" l="1"/>
  <c r="G103" i="8"/>
  <c r="I103" i="8" s="1"/>
  <c r="K102" i="8" s="1"/>
  <c r="F133" i="8"/>
  <c r="J129" i="8"/>
  <c r="M129" i="8"/>
  <c r="N129" i="8" s="1"/>
  <c r="H129" i="8"/>
  <c r="M100" i="6"/>
  <c r="N100" i="6" s="1"/>
  <c r="J100" i="6"/>
  <c r="H100" i="6"/>
  <c r="E100" i="6" s="1"/>
  <c r="D131" i="8"/>
  <c r="A134" i="8"/>
  <c r="B135" i="8"/>
  <c r="C136" i="8" s="1"/>
  <c r="A127" i="6"/>
  <c r="L127" i="6" s="1"/>
  <c r="B128" i="6"/>
  <c r="C129" i="6" s="1"/>
  <c r="M103" i="8" l="1"/>
  <c r="N103" i="8" s="1"/>
  <c r="J103" i="8"/>
  <c r="H103" i="8"/>
  <c r="E103" i="8" s="1"/>
  <c r="G130" i="8"/>
  <c r="I130" i="8" s="1"/>
  <c r="K129" i="8" s="1"/>
  <c r="D130" i="8"/>
  <c r="D101" i="6"/>
  <c r="G101" i="6"/>
  <c r="I101" i="6" s="1"/>
  <c r="K100" i="6" s="1"/>
  <c r="M131" i="8"/>
  <c r="N131" i="8" s="1"/>
  <c r="J131" i="8"/>
  <c r="L134" i="8"/>
  <c r="F134" i="8"/>
  <c r="B136" i="8"/>
  <c r="C137" i="8" s="1"/>
  <c r="A135" i="8"/>
  <c r="A128" i="6"/>
  <c r="L128" i="6" s="1"/>
  <c r="B129" i="6"/>
  <c r="C130" i="6" s="1"/>
  <c r="F127" i="6"/>
  <c r="D104" i="8" l="1"/>
  <c r="G104" i="8"/>
  <c r="I104" i="8" s="1"/>
  <c r="K103" i="8" s="1"/>
  <c r="J130" i="8"/>
  <c r="H130" i="8"/>
  <c r="M130" i="8"/>
  <c r="N130" i="8" s="1"/>
  <c r="J101" i="6"/>
  <c r="M101" i="6"/>
  <c r="N101" i="6" s="1"/>
  <c r="H101" i="6"/>
  <c r="E101" i="6" s="1"/>
  <c r="F128" i="6"/>
  <c r="L135" i="8"/>
  <c r="F135" i="8"/>
  <c r="B137" i="8"/>
  <c r="C138" i="8" s="1"/>
  <c r="A136" i="8"/>
  <c r="L136" i="8" s="1"/>
  <c r="B130" i="6"/>
  <c r="C131" i="6" s="1"/>
  <c r="A129" i="6"/>
  <c r="L129" i="6" s="1"/>
  <c r="H104" i="8" l="1"/>
  <c r="E104" i="8" s="1"/>
  <c r="M104" i="8"/>
  <c r="N104" i="8" s="1"/>
  <c r="J104" i="8"/>
  <c r="F129" i="6"/>
  <c r="G131" i="8"/>
  <c r="I131" i="8" s="1"/>
  <c r="K130" i="8" s="1"/>
  <c r="H131" i="8"/>
  <c r="D102" i="6"/>
  <c r="G102" i="6"/>
  <c r="I102" i="6" s="1"/>
  <c r="K101" i="6" s="1"/>
  <c r="F136" i="8"/>
  <c r="A137" i="8"/>
  <c r="L137" i="8" s="1"/>
  <c r="B138" i="8"/>
  <c r="C139" i="8" s="1"/>
  <c r="B131" i="6"/>
  <c r="C132" i="6" s="1"/>
  <c r="A130" i="6"/>
  <c r="D105" i="8" l="1"/>
  <c r="G105" i="8"/>
  <c r="I105" i="8" s="1"/>
  <c r="K104" i="8" s="1"/>
  <c r="F137" i="8"/>
  <c r="G132" i="8"/>
  <c r="I132" i="8" s="1"/>
  <c r="K131" i="8" s="1"/>
  <c r="D132" i="8"/>
  <c r="J102" i="6"/>
  <c r="M102" i="6"/>
  <c r="N102" i="6" s="1"/>
  <c r="H102" i="6"/>
  <c r="E102" i="6" s="1"/>
  <c r="L130" i="6"/>
  <c r="F130" i="6"/>
  <c r="B139" i="8"/>
  <c r="C140" i="8" s="1"/>
  <c r="A138" i="8"/>
  <c r="A131" i="6"/>
  <c r="B132" i="6"/>
  <c r="C133" i="6" s="1"/>
  <c r="J105" i="8" l="1"/>
  <c r="M105" i="8"/>
  <c r="N105" i="8" s="1"/>
  <c r="H105" i="8"/>
  <c r="E105" i="8" s="1"/>
  <c r="M132" i="8"/>
  <c r="N132" i="8" s="1"/>
  <c r="J132" i="8"/>
  <c r="H132" i="8"/>
  <c r="D103" i="6"/>
  <c r="G103" i="6"/>
  <c r="I103" i="6" s="1"/>
  <c r="K102" i="6" s="1"/>
  <c r="L131" i="6"/>
  <c r="F131" i="6"/>
  <c r="L138" i="8"/>
  <c r="F138" i="8"/>
  <c r="A139" i="8"/>
  <c r="B140" i="8"/>
  <c r="C141" i="8" s="1"/>
  <c r="A132" i="6"/>
  <c r="L132" i="6" s="1"/>
  <c r="B133" i="6"/>
  <c r="C134" i="6" s="1"/>
  <c r="D106" i="8" l="1"/>
  <c r="G106" i="8"/>
  <c r="I106" i="8" s="1"/>
  <c r="K105" i="8" s="1"/>
  <c r="D133" i="8"/>
  <c r="G133" i="8"/>
  <c r="I133" i="8" s="1"/>
  <c r="K132" i="8" s="1"/>
  <c r="J103" i="6"/>
  <c r="M103" i="6"/>
  <c r="N103" i="6" s="1"/>
  <c r="H103" i="6"/>
  <c r="E103" i="6" s="1"/>
  <c r="F132" i="6"/>
  <c r="L139" i="8"/>
  <c r="F139" i="8"/>
  <c r="A140" i="8"/>
  <c r="L140" i="8" s="1"/>
  <c r="B141" i="8"/>
  <c r="C142" i="8" s="1"/>
  <c r="A133" i="6"/>
  <c r="L133" i="6" s="1"/>
  <c r="B134" i="6"/>
  <c r="C135" i="6" s="1"/>
  <c r="M106" i="8" l="1"/>
  <c r="N106" i="8" s="1"/>
  <c r="J106" i="8"/>
  <c r="H106" i="8"/>
  <c r="E106" i="8" s="1"/>
  <c r="F133" i="6"/>
  <c r="J133" i="8"/>
  <c r="M133" i="8"/>
  <c r="N133" i="8" s="1"/>
  <c r="H133" i="8"/>
  <c r="D104" i="6"/>
  <c r="G104" i="6"/>
  <c r="I104" i="6" s="1"/>
  <c r="K103" i="6" s="1"/>
  <c r="F140" i="8"/>
  <c r="D135" i="8"/>
  <c r="B142" i="8"/>
  <c r="C143" i="8" s="1"/>
  <c r="A141" i="8"/>
  <c r="L141" i="8" s="1"/>
  <c r="A134" i="6"/>
  <c r="B135" i="6"/>
  <c r="C136" i="6" s="1"/>
  <c r="D107" i="8" l="1"/>
  <c r="G107" i="8"/>
  <c r="I107" i="8" s="1"/>
  <c r="K106" i="8" s="1"/>
  <c r="F141" i="8"/>
  <c r="D134" i="8"/>
  <c r="G134" i="8"/>
  <c r="I134" i="8" s="1"/>
  <c r="K133" i="8" s="1"/>
  <c r="M104" i="6"/>
  <c r="N104" i="6" s="1"/>
  <c r="J104" i="6"/>
  <c r="H104" i="6"/>
  <c r="E104" i="6" s="1"/>
  <c r="L134" i="6"/>
  <c r="F134" i="6"/>
  <c r="M135" i="8"/>
  <c r="N135" i="8" s="1"/>
  <c r="J135" i="8"/>
  <c r="B143" i="8"/>
  <c r="C144" i="8" s="1"/>
  <c r="A142" i="8"/>
  <c r="A135" i="6"/>
  <c r="L135" i="6" s="1"/>
  <c r="B136" i="6"/>
  <c r="C137" i="6" s="1"/>
  <c r="M107" i="8" l="1"/>
  <c r="N107" i="8" s="1"/>
  <c r="J107" i="8"/>
  <c r="H107" i="8"/>
  <c r="E107" i="8" s="1"/>
  <c r="M134" i="8"/>
  <c r="N134" i="8" s="1"/>
  <c r="J134" i="8"/>
  <c r="H134" i="8"/>
  <c r="D105" i="6"/>
  <c r="G105" i="6"/>
  <c r="I105" i="6" s="1"/>
  <c r="K104" i="6" s="1"/>
  <c r="L142" i="8"/>
  <c r="F142" i="8"/>
  <c r="F135" i="6"/>
  <c r="A143" i="8"/>
  <c r="L143" i="8" s="1"/>
  <c r="B144" i="8"/>
  <c r="B137" i="6"/>
  <c r="C138" i="6" s="1"/>
  <c r="A136" i="6"/>
  <c r="L136" i="6" s="1"/>
  <c r="D108" i="8" l="1"/>
  <c r="G108" i="8"/>
  <c r="I108" i="8" s="1"/>
  <c r="K107" i="8" s="1"/>
  <c r="G135" i="8"/>
  <c r="I135" i="8" s="1"/>
  <c r="K134" i="8" s="1"/>
  <c r="H135" i="8"/>
  <c r="H105" i="6"/>
  <c r="E105" i="6" s="1"/>
  <c r="M105" i="6"/>
  <c r="N105" i="6" s="1"/>
  <c r="J105" i="6"/>
  <c r="F136" i="6"/>
  <c r="F143" i="8"/>
  <c r="C145" i="8"/>
  <c r="D131" i="6"/>
  <c r="A144" i="8"/>
  <c r="L144" i="8" s="1"/>
  <c r="A137" i="6"/>
  <c r="L137" i="6" s="1"/>
  <c r="B138" i="6"/>
  <c r="M108" i="8" l="1"/>
  <c r="N108" i="8" s="1"/>
  <c r="J108" i="8"/>
  <c r="H108" i="8"/>
  <c r="E108" i="8" s="1"/>
  <c r="G136" i="8"/>
  <c r="I136" i="8" s="1"/>
  <c r="K135" i="8" s="1"/>
  <c r="D136" i="8"/>
  <c r="F137" i="6"/>
  <c r="D106" i="6"/>
  <c r="G106" i="6"/>
  <c r="I106" i="6" s="1"/>
  <c r="K105" i="6" s="1"/>
  <c r="B145" i="8"/>
  <c r="A145" i="8" s="1"/>
  <c r="L145" i="8" s="1"/>
  <c r="C139" i="6"/>
  <c r="F144" i="8"/>
  <c r="M131" i="6"/>
  <c r="N131" i="6" s="1"/>
  <c r="J131" i="6"/>
  <c r="A138" i="6"/>
  <c r="D109" i="8" l="1"/>
  <c r="G109" i="8"/>
  <c r="I109" i="8" s="1"/>
  <c r="K108" i="8" s="1"/>
  <c r="C146" i="8"/>
  <c r="B146" i="8" s="1"/>
  <c r="A146" i="8" s="1"/>
  <c r="H136" i="8"/>
  <c r="M136" i="8"/>
  <c r="N136" i="8" s="1"/>
  <c r="J136" i="8"/>
  <c r="M106" i="6"/>
  <c r="N106" i="6" s="1"/>
  <c r="J106" i="6"/>
  <c r="H106" i="6"/>
  <c r="E106" i="6" s="1"/>
  <c r="L138" i="6"/>
  <c r="F138" i="6"/>
  <c r="F145" i="8"/>
  <c r="B139" i="6"/>
  <c r="C140" i="6" s="1"/>
  <c r="J109" i="8" l="1"/>
  <c r="H109" i="8"/>
  <c r="E109" i="8" s="1"/>
  <c r="M109" i="8"/>
  <c r="N109" i="8" s="1"/>
  <c r="D137" i="8"/>
  <c r="G137" i="8"/>
  <c r="I137" i="8" s="1"/>
  <c r="K136" i="8" s="1"/>
  <c r="D107" i="6"/>
  <c r="G107" i="6"/>
  <c r="I107" i="6" s="1"/>
  <c r="K106" i="6" s="1"/>
  <c r="L146" i="8"/>
  <c r="F146" i="8"/>
  <c r="B140" i="6"/>
  <c r="C147" i="8"/>
  <c r="A139" i="6"/>
  <c r="L139" i="6" s="1"/>
  <c r="D110" i="8" l="1"/>
  <c r="G110" i="8"/>
  <c r="I110" i="8" s="1"/>
  <c r="K109" i="8" s="1"/>
  <c r="M137" i="8"/>
  <c r="N137" i="8" s="1"/>
  <c r="J137" i="8"/>
  <c r="H137" i="8"/>
  <c r="H107" i="6"/>
  <c r="E107" i="6" s="1"/>
  <c r="M107" i="6"/>
  <c r="N107" i="6" s="1"/>
  <c r="J107" i="6"/>
  <c r="C141" i="6"/>
  <c r="B147" i="8"/>
  <c r="F139" i="6"/>
  <c r="A140" i="6"/>
  <c r="L140" i="6" s="1"/>
  <c r="D139" i="8"/>
  <c r="M110" i="8" l="1"/>
  <c r="N110" i="8" s="1"/>
  <c r="J110" i="8"/>
  <c r="H110" i="8"/>
  <c r="E110" i="8" s="1"/>
  <c r="D138" i="8"/>
  <c r="G138" i="8"/>
  <c r="I138" i="8" s="1"/>
  <c r="K137" i="8" s="1"/>
  <c r="D108" i="6"/>
  <c r="G108" i="6"/>
  <c r="I108" i="6" s="1"/>
  <c r="K107" i="6" s="1"/>
  <c r="A147" i="8"/>
  <c r="L147" i="8" s="1"/>
  <c r="C148" i="8"/>
  <c r="F140" i="6"/>
  <c r="B141" i="6"/>
  <c r="C142" i="6" s="1"/>
  <c r="M139" i="8"/>
  <c r="N139" i="8" s="1"/>
  <c r="J139" i="8"/>
  <c r="D111" i="8" l="1"/>
  <c r="G111" i="8"/>
  <c r="I111" i="8" s="1"/>
  <c r="K110" i="8" s="1"/>
  <c r="J138" i="8"/>
  <c r="H138" i="8"/>
  <c r="M138" i="8"/>
  <c r="N138" i="8" s="1"/>
  <c r="H108" i="6"/>
  <c r="E108" i="6" s="1"/>
  <c r="M108" i="6"/>
  <c r="N108" i="6" s="1"/>
  <c r="J108" i="6"/>
  <c r="A141" i="6"/>
  <c r="L141" i="6" s="1"/>
  <c r="B142" i="6"/>
  <c r="B148" i="8"/>
  <c r="F147" i="8"/>
  <c r="M111" i="8" l="1"/>
  <c r="N111" i="8" s="1"/>
  <c r="J111" i="8"/>
  <c r="H111" i="8"/>
  <c r="E111" i="8" s="1"/>
  <c r="G139" i="8"/>
  <c r="I139" i="8" s="1"/>
  <c r="K138" i="8" s="1"/>
  <c r="H139" i="8"/>
  <c r="F141" i="6"/>
  <c r="D109" i="6"/>
  <c r="G109" i="6"/>
  <c r="I109" i="6" s="1"/>
  <c r="K108" i="6" s="1"/>
  <c r="A142" i="6"/>
  <c r="C143" i="6"/>
  <c r="A148" i="8"/>
  <c r="L148" i="8" s="1"/>
  <c r="C149" i="8"/>
  <c r="G112" i="8" l="1"/>
  <c r="I112" i="8" s="1"/>
  <c r="K111" i="8" s="1"/>
  <c r="D112" i="8"/>
  <c r="D140" i="8"/>
  <c r="G140" i="8"/>
  <c r="I140" i="8" s="1"/>
  <c r="K139" i="8" s="1"/>
  <c r="M109" i="6"/>
  <c r="N109" i="6" s="1"/>
  <c r="J109" i="6"/>
  <c r="H109" i="6"/>
  <c r="E109" i="6" s="1"/>
  <c r="D135" i="6"/>
  <c r="B149" i="8"/>
  <c r="B143" i="6"/>
  <c r="L142" i="6"/>
  <c r="F142" i="6"/>
  <c r="F148" i="8"/>
  <c r="H112" i="8" l="1"/>
  <c r="E112" i="8" s="1"/>
  <c r="D113" i="8" s="1"/>
  <c r="J112" i="8"/>
  <c r="K112" i="8" s="1"/>
  <c r="M112" i="8"/>
  <c r="N112" i="8" s="1"/>
  <c r="C150" i="8"/>
  <c r="B150" i="8" s="1"/>
  <c r="M140" i="8"/>
  <c r="N140" i="8" s="1"/>
  <c r="J140" i="8"/>
  <c r="H140" i="8"/>
  <c r="D110" i="6"/>
  <c r="G110" i="6"/>
  <c r="I110" i="6" s="1"/>
  <c r="K109" i="6" s="1"/>
  <c r="C144" i="6"/>
  <c r="A143" i="6"/>
  <c r="L143" i="6" s="1"/>
  <c r="J135" i="6"/>
  <c r="M135" i="6"/>
  <c r="N135" i="6" s="1"/>
  <c r="A149" i="8"/>
  <c r="L149" i="8" s="1"/>
  <c r="M113" i="8" l="1"/>
  <c r="N113" i="8" s="1"/>
  <c r="J113" i="8"/>
  <c r="E113" i="8"/>
  <c r="D114" i="8" s="1"/>
  <c r="D141" i="8"/>
  <c r="G141" i="8"/>
  <c r="I141" i="8" s="1"/>
  <c r="K140" i="8" s="1"/>
  <c r="F149" i="8"/>
  <c r="J110" i="6"/>
  <c r="M110" i="6"/>
  <c r="N110" i="6" s="1"/>
  <c r="H110" i="6"/>
  <c r="E110" i="6" s="1"/>
  <c r="A150" i="8"/>
  <c r="C151" i="8"/>
  <c r="B144" i="6"/>
  <c r="F143" i="6"/>
  <c r="M114" i="8" l="1"/>
  <c r="J114" i="8"/>
  <c r="E114" i="8"/>
  <c r="D115" i="8" s="1"/>
  <c r="M141" i="8"/>
  <c r="N141" i="8" s="1"/>
  <c r="J141" i="8"/>
  <c r="H141" i="8"/>
  <c r="D111" i="6"/>
  <c r="G111" i="6"/>
  <c r="I111" i="6" s="1"/>
  <c r="K110" i="6" s="1"/>
  <c r="D143" i="8"/>
  <c r="A144" i="6"/>
  <c r="L144" i="6" s="1"/>
  <c r="L150" i="8"/>
  <c r="F150" i="8"/>
  <c r="C145" i="6"/>
  <c r="B151" i="8"/>
  <c r="J115" i="8" l="1"/>
  <c r="M115" i="8"/>
  <c r="N115" i="8" s="1"/>
  <c r="E115" i="8"/>
  <c r="D116" i="8" s="1"/>
  <c r="D142" i="8"/>
  <c r="G142" i="8"/>
  <c r="I142" i="8" s="1"/>
  <c r="K141" i="8" s="1"/>
  <c r="J111" i="6"/>
  <c r="M111" i="6"/>
  <c r="N111" i="6" s="1"/>
  <c r="H111" i="6"/>
  <c r="E111" i="6" s="1"/>
  <c r="B145" i="6"/>
  <c r="C152" i="8"/>
  <c r="F144" i="6"/>
  <c r="M143" i="8"/>
  <c r="N143" i="8" s="1"/>
  <c r="J143" i="8"/>
  <c r="A151" i="8"/>
  <c r="L151" i="8" s="1"/>
  <c r="J116" i="8" l="1"/>
  <c r="M116" i="8"/>
  <c r="N116" i="8" s="1"/>
  <c r="E116" i="8"/>
  <c r="D117" i="8" s="1"/>
  <c r="C146" i="6"/>
  <c r="B146" i="6" s="1"/>
  <c r="J142" i="8"/>
  <c r="H142" i="8"/>
  <c r="M142" i="8"/>
  <c r="N142" i="8" s="1"/>
  <c r="D112" i="6"/>
  <c r="G112" i="6"/>
  <c r="I112" i="6" s="1"/>
  <c r="K111" i="6" s="1"/>
  <c r="F151" i="8"/>
  <c r="B152" i="8"/>
  <c r="A145" i="6"/>
  <c r="L145" i="6" s="1"/>
  <c r="M117" i="8" l="1"/>
  <c r="N117" i="8" s="1"/>
  <c r="J117" i="8"/>
  <c r="E117" i="8"/>
  <c r="D118" i="8" s="1"/>
  <c r="G143" i="8"/>
  <c r="I143" i="8" s="1"/>
  <c r="K142" i="8" s="1"/>
  <c r="H143" i="8"/>
  <c r="F145" i="6"/>
  <c r="H112" i="6"/>
  <c r="E112" i="6" s="1"/>
  <c r="J112" i="6"/>
  <c r="M112" i="6"/>
  <c r="N112" i="6" s="1"/>
  <c r="C147" i="6"/>
  <c r="A152" i="8"/>
  <c r="L152" i="8" s="1"/>
  <c r="A146" i="6"/>
  <c r="C153" i="8"/>
  <c r="J118" i="8" l="1"/>
  <c r="M118" i="8"/>
  <c r="E118" i="8"/>
  <c r="D119" i="8" s="1"/>
  <c r="D144" i="8"/>
  <c r="G144" i="8"/>
  <c r="I144" i="8" s="1"/>
  <c r="K143" i="8" s="1"/>
  <c r="D113" i="6"/>
  <c r="G113" i="6"/>
  <c r="I113" i="6" s="1"/>
  <c r="K112" i="6" s="1"/>
  <c r="L146" i="6"/>
  <c r="F146" i="6"/>
  <c r="F152" i="8"/>
  <c r="B153" i="8"/>
  <c r="C154" i="8" s="1"/>
  <c r="B147" i="6"/>
  <c r="M119" i="8" l="1"/>
  <c r="N119" i="8" s="1"/>
  <c r="J119" i="8"/>
  <c r="E119" i="8"/>
  <c r="D120" i="8" s="1"/>
  <c r="H144" i="8"/>
  <c r="M144" i="8"/>
  <c r="N144" i="8" s="1"/>
  <c r="J144" i="8"/>
  <c r="M113" i="6"/>
  <c r="N113" i="6" s="1"/>
  <c r="J113" i="6"/>
  <c r="H113" i="6"/>
  <c r="E113" i="6" s="1"/>
  <c r="D139" i="6"/>
  <c r="A153" i="8"/>
  <c r="L153" i="8" s="1"/>
  <c r="C148" i="6"/>
  <c r="B154" i="8"/>
  <c r="C155" i="8" s="1"/>
  <c r="A147" i="6"/>
  <c r="L147" i="6" s="1"/>
  <c r="H120" i="8" l="1"/>
  <c r="E120" i="8" s="1"/>
  <c r="D121" i="8" s="1"/>
  <c r="J120" i="8"/>
  <c r="M120" i="8"/>
  <c r="N120" i="8" s="1"/>
  <c r="D145" i="8"/>
  <c r="G145" i="8"/>
  <c r="I145" i="8" s="1"/>
  <c r="K144" i="8" s="1"/>
  <c r="F153" i="8"/>
  <c r="D114" i="6"/>
  <c r="G114" i="6"/>
  <c r="I114" i="6" s="1"/>
  <c r="K113" i="6" s="1"/>
  <c r="B155" i="8"/>
  <c r="B148" i="6"/>
  <c r="F147" i="6"/>
  <c r="A154" i="8"/>
  <c r="M139" i="6"/>
  <c r="N139" i="6" s="1"/>
  <c r="J139" i="6"/>
  <c r="J121" i="8" l="1"/>
  <c r="M121" i="8"/>
  <c r="N121" i="8" s="1"/>
  <c r="E121" i="8"/>
  <c r="D122" i="8" s="1"/>
  <c r="J145" i="8"/>
  <c r="M145" i="8"/>
  <c r="N145" i="8" s="1"/>
  <c r="H145" i="8"/>
  <c r="J114" i="6"/>
  <c r="M114" i="6"/>
  <c r="N114" i="6" s="1"/>
  <c r="H114" i="6"/>
  <c r="E114" i="6" s="1"/>
  <c r="L154" i="8"/>
  <c r="F154" i="8"/>
  <c r="A155" i="8"/>
  <c r="L155" i="8" s="1"/>
  <c r="C156" i="8"/>
  <c r="C149" i="6"/>
  <c r="A148" i="6"/>
  <c r="L148" i="6" s="1"/>
  <c r="J122" i="8" l="1"/>
  <c r="M122" i="8"/>
  <c r="N122" i="8" s="1"/>
  <c r="E122" i="8"/>
  <c r="D123" i="8" s="1"/>
  <c r="D146" i="8"/>
  <c r="G146" i="8"/>
  <c r="I146" i="8" s="1"/>
  <c r="K145" i="8" s="1"/>
  <c r="D115" i="6"/>
  <c r="G115" i="6"/>
  <c r="I115" i="6" s="1"/>
  <c r="K114" i="6" s="1"/>
  <c r="D147" i="8"/>
  <c r="B156" i="8"/>
  <c r="F155" i="8"/>
  <c r="F148" i="6"/>
  <c r="B149" i="6"/>
  <c r="M123" i="8" l="1"/>
  <c r="N123" i="8" s="1"/>
  <c r="J123" i="8"/>
  <c r="E123" i="8"/>
  <c r="E124" i="8" s="1"/>
  <c r="E125" i="8" s="1"/>
  <c r="D126" i="8" s="1"/>
  <c r="C150" i="6"/>
  <c r="B150" i="6" s="1"/>
  <c r="C151" i="6" s="1"/>
  <c r="M146" i="8"/>
  <c r="N146" i="8" s="1"/>
  <c r="H146" i="8"/>
  <c r="J146" i="8"/>
  <c r="M115" i="6"/>
  <c r="N115" i="6" s="1"/>
  <c r="H115" i="6"/>
  <c r="E115" i="6" s="1"/>
  <c r="J115" i="6"/>
  <c r="C157" i="8"/>
  <c r="A156" i="8"/>
  <c r="L156" i="8" s="1"/>
  <c r="A149" i="6"/>
  <c r="L149" i="6" s="1"/>
  <c r="M147" i="8"/>
  <c r="N147" i="8" s="1"/>
  <c r="J147" i="8"/>
  <c r="M126" i="8" l="1"/>
  <c r="N126" i="8" s="1"/>
  <c r="J126" i="8"/>
  <c r="E126" i="8"/>
  <c r="D127" i="8" s="1"/>
  <c r="H147" i="8"/>
  <c r="F149" i="6"/>
  <c r="D116" i="6"/>
  <c r="G116" i="6"/>
  <c r="I116" i="6" s="1"/>
  <c r="K115" i="6" s="1"/>
  <c r="B151" i="6"/>
  <c r="C152" i="6" s="1"/>
  <c r="A150" i="6"/>
  <c r="D148" i="8"/>
  <c r="G148" i="8"/>
  <c r="I148" i="8" s="1"/>
  <c r="K147" i="8" s="1"/>
  <c r="B157" i="8"/>
  <c r="C158" i="8" s="1"/>
  <c r="F156" i="8"/>
  <c r="J127" i="8" l="1"/>
  <c r="M127" i="8"/>
  <c r="N127" i="8" s="1"/>
  <c r="E127" i="8"/>
  <c r="J116" i="6"/>
  <c r="H116" i="6"/>
  <c r="E116" i="6" s="1"/>
  <c r="M116" i="6"/>
  <c r="N116" i="6" s="1"/>
  <c r="B152" i="6"/>
  <c r="C153" i="6" s="1"/>
  <c r="B158" i="8"/>
  <c r="A151" i="6"/>
  <c r="L151" i="6" s="1"/>
  <c r="M148" i="8"/>
  <c r="N148" i="8" s="1"/>
  <c r="J148" i="8"/>
  <c r="H148" i="8"/>
  <c r="L150" i="6"/>
  <c r="F150" i="6"/>
  <c r="A157" i="8"/>
  <c r="L157" i="8" s="1"/>
  <c r="G128" i="8" l="1"/>
  <c r="I128" i="8" s="1"/>
  <c r="K127" i="8" s="1"/>
  <c r="E128" i="8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F157" i="8"/>
  <c r="D117" i="6"/>
  <c r="G117" i="6"/>
  <c r="I117" i="6" s="1"/>
  <c r="K116" i="6" s="1"/>
  <c r="D143" i="6"/>
  <c r="A158" i="8"/>
  <c r="F151" i="6"/>
  <c r="B153" i="6"/>
  <c r="C154" i="6" s="1"/>
  <c r="C159" i="8"/>
  <c r="G149" i="8"/>
  <c r="I149" i="8" s="1"/>
  <c r="K148" i="8" s="1"/>
  <c r="A152" i="6"/>
  <c r="L152" i="6" s="1"/>
  <c r="G147" i="8" l="1"/>
  <c r="I147" i="8" s="1"/>
  <c r="K146" i="8" s="1"/>
  <c r="E147" i="8"/>
  <c r="E148" i="8" s="1"/>
  <c r="D149" i="8" s="1"/>
  <c r="M117" i="6"/>
  <c r="N117" i="6" s="1"/>
  <c r="J117" i="6"/>
  <c r="H117" i="6"/>
  <c r="E117" i="6" s="1"/>
  <c r="H149" i="8"/>
  <c r="B159" i="8"/>
  <c r="C160" i="8" s="1"/>
  <c r="L158" i="8"/>
  <c r="F158" i="8"/>
  <c r="B154" i="6"/>
  <c r="C155" i="6" s="1"/>
  <c r="F152" i="6"/>
  <c r="A153" i="6"/>
  <c r="L153" i="6" s="1"/>
  <c r="M143" i="6"/>
  <c r="N143" i="6" s="1"/>
  <c r="J143" i="6"/>
  <c r="E149" i="8" l="1"/>
  <c r="D150" i="8" s="1"/>
  <c r="J150" i="8" s="1"/>
  <c r="M149" i="8"/>
  <c r="N149" i="8" s="1"/>
  <c r="J149" i="8"/>
  <c r="F153" i="6"/>
  <c r="G150" i="8"/>
  <c r="I150" i="8" s="1"/>
  <c r="K149" i="8" s="1"/>
  <c r="D118" i="6"/>
  <c r="G118" i="6"/>
  <c r="I118" i="6" s="1"/>
  <c r="K117" i="6" s="1"/>
  <c r="B155" i="6"/>
  <c r="C156" i="6" s="1"/>
  <c r="B160" i="8"/>
  <c r="A154" i="6"/>
  <c r="A159" i="8"/>
  <c r="H150" i="8"/>
  <c r="M150" i="8" l="1"/>
  <c r="N150" i="8" s="1"/>
  <c r="E150" i="8"/>
  <c r="M118" i="6"/>
  <c r="N118" i="6" s="1"/>
  <c r="J118" i="6"/>
  <c r="H118" i="6"/>
  <c r="E118" i="6" s="1"/>
  <c r="D151" i="8"/>
  <c r="G151" i="8"/>
  <c r="I151" i="8" s="1"/>
  <c r="K150" i="8" s="1"/>
  <c r="B156" i="6"/>
  <c r="C157" i="6" s="1"/>
  <c r="L154" i="6"/>
  <c r="F154" i="6"/>
  <c r="A155" i="6"/>
  <c r="L155" i="6" s="1"/>
  <c r="C161" i="8"/>
  <c r="L159" i="8"/>
  <c r="F159" i="8"/>
  <c r="A160" i="8"/>
  <c r="L160" i="8" s="1"/>
  <c r="D119" i="6" l="1"/>
  <c r="G119" i="6"/>
  <c r="I119" i="6" s="1"/>
  <c r="K118" i="6" s="1"/>
  <c r="B157" i="6"/>
  <c r="C158" i="6" s="1"/>
  <c r="A156" i="6"/>
  <c r="B161" i="8"/>
  <c r="C162" i="8" s="1"/>
  <c r="F155" i="6"/>
  <c r="F160" i="8"/>
  <c r="J151" i="8"/>
  <c r="M151" i="8"/>
  <c r="N151" i="8" s="1"/>
  <c r="H151" i="8"/>
  <c r="E151" i="8" s="1"/>
  <c r="M119" i="6" l="1"/>
  <c r="N119" i="6" s="1"/>
  <c r="J119" i="6"/>
  <c r="H119" i="6"/>
  <c r="E119" i="6" s="1"/>
  <c r="D152" i="8"/>
  <c r="G152" i="8"/>
  <c r="I152" i="8" s="1"/>
  <c r="K151" i="8" s="1"/>
  <c r="L156" i="6"/>
  <c r="F156" i="6"/>
  <c r="A157" i="6"/>
  <c r="L157" i="6" s="1"/>
  <c r="B162" i="8"/>
  <c r="A161" i="8"/>
  <c r="L161" i="8" s="1"/>
  <c r="B158" i="6"/>
  <c r="C159" i="6" s="1"/>
  <c r="F161" i="8" l="1"/>
  <c r="F157" i="6"/>
  <c r="D120" i="6"/>
  <c r="G120" i="6"/>
  <c r="I120" i="6" s="1"/>
  <c r="K119" i="6" s="1"/>
  <c r="A162" i="8"/>
  <c r="C163" i="8"/>
  <c r="B159" i="6"/>
  <c r="C160" i="6" s="1"/>
  <c r="A158" i="6"/>
  <c r="J152" i="8"/>
  <c r="M152" i="8"/>
  <c r="N152" i="8" s="1"/>
  <c r="H152" i="8"/>
  <c r="E152" i="8" s="1"/>
  <c r="D153" i="8" s="1"/>
  <c r="M153" i="8" l="1"/>
  <c r="N153" i="8" s="1"/>
  <c r="J153" i="8"/>
  <c r="J120" i="6"/>
  <c r="M120" i="6"/>
  <c r="N120" i="6" s="1"/>
  <c r="H120" i="6"/>
  <c r="E120" i="6" s="1"/>
  <c r="G153" i="8"/>
  <c r="I153" i="8" s="1"/>
  <c r="K152" i="8" s="1"/>
  <c r="H153" i="8"/>
  <c r="E153" i="8" s="1"/>
  <c r="B160" i="6"/>
  <c r="C161" i="6" s="1"/>
  <c r="B163" i="8"/>
  <c r="C164" i="8" s="1"/>
  <c r="A159" i="6"/>
  <c r="L159" i="6" s="1"/>
  <c r="L162" i="8"/>
  <c r="F162" i="8"/>
  <c r="L158" i="6"/>
  <c r="F158" i="6"/>
  <c r="D121" i="6" l="1"/>
  <c r="G121" i="6"/>
  <c r="I121" i="6" s="1"/>
  <c r="K120" i="6" s="1"/>
  <c r="D147" i="6"/>
  <c r="B164" i="8"/>
  <c r="D154" i="8"/>
  <c r="G154" i="8"/>
  <c r="I154" i="8" s="1"/>
  <c r="K153" i="8" s="1"/>
  <c r="B161" i="6"/>
  <c r="C162" i="6" s="1"/>
  <c r="A160" i="6"/>
  <c r="L160" i="6" s="1"/>
  <c r="A163" i="8"/>
  <c r="L163" i="8" s="1"/>
  <c r="F159" i="6"/>
  <c r="M121" i="6" l="1"/>
  <c r="N121" i="6" s="1"/>
  <c r="J121" i="6"/>
  <c r="H121" i="6"/>
  <c r="E121" i="6" s="1"/>
  <c r="A164" i="8"/>
  <c r="L164" i="8" s="1"/>
  <c r="C165" i="8"/>
  <c r="F160" i="6"/>
  <c r="F163" i="8"/>
  <c r="B162" i="6"/>
  <c r="C163" i="6" s="1"/>
  <c r="M154" i="8"/>
  <c r="N154" i="8" s="1"/>
  <c r="J154" i="8"/>
  <c r="H154" i="8"/>
  <c r="E154" i="8" s="1"/>
  <c r="A161" i="6"/>
  <c r="L161" i="6" s="1"/>
  <c r="J147" i="6"/>
  <c r="M147" i="6"/>
  <c r="N147" i="6" s="1"/>
  <c r="F161" i="6" l="1"/>
  <c r="D122" i="6"/>
  <c r="G122" i="6"/>
  <c r="I122" i="6" s="1"/>
  <c r="K121" i="6" s="1"/>
  <c r="D155" i="8"/>
  <c r="G155" i="8"/>
  <c r="I155" i="8" s="1"/>
  <c r="B163" i="6"/>
  <c r="B165" i="8"/>
  <c r="A162" i="6"/>
  <c r="K154" i="8"/>
  <c r="F164" i="8"/>
  <c r="C166" i="8" l="1"/>
  <c r="B166" i="8" s="1"/>
  <c r="J122" i="6"/>
  <c r="M122" i="6"/>
  <c r="N122" i="6" s="1"/>
  <c r="H122" i="6"/>
  <c r="E122" i="6" s="1"/>
  <c r="L162" i="6"/>
  <c r="F162" i="6"/>
  <c r="A163" i="6"/>
  <c r="L163" i="6" s="1"/>
  <c r="A165" i="8"/>
  <c r="L165" i="8" s="1"/>
  <c r="C164" i="6"/>
  <c r="M155" i="8"/>
  <c r="N155" i="8" s="1"/>
  <c r="J155" i="8"/>
  <c r="H155" i="8"/>
  <c r="E155" i="8" s="1"/>
  <c r="F165" i="8" l="1"/>
  <c r="D123" i="6"/>
  <c r="G123" i="6"/>
  <c r="I123" i="6" s="1"/>
  <c r="K122" i="6" s="1"/>
  <c r="D156" i="8"/>
  <c r="G156" i="8"/>
  <c r="I156" i="8" s="1"/>
  <c r="K155" i="8" s="1"/>
  <c r="A166" i="8"/>
  <c r="C167" i="8"/>
  <c r="F163" i="6"/>
  <c r="B164" i="6"/>
  <c r="J123" i="6" l="1"/>
  <c r="H123" i="6"/>
  <c r="E123" i="6" s="1"/>
  <c r="M123" i="6"/>
  <c r="N123" i="6" s="1"/>
  <c r="A164" i="6"/>
  <c r="L164" i="6" s="1"/>
  <c r="L166" i="8"/>
  <c r="F166" i="8"/>
  <c r="J156" i="8"/>
  <c r="M156" i="8"/>
  <c r="N156" i="8" s="1"/>
  <c r="H156" i="8"/>
  <c r="E156" i="8" s="1"/>
  <c r="D157" i="8" s="1"/>
  <c r="B167" i="8"/>
  <c r="C165" i="6"/>
  <c r="M157" i="8" l="1"/>
  <c r="N157" i="8" s="1"/>
  <c r="J157" i="8"/>
  <c r="D124" i="6"/>
  <c r="G124" i="6"/>
  <c r="I124" i="6" s="1"/>
  <c r="K123" i="6" s="1"/>
  <c r="G157" i="8"/>
  <c r="I157" i="8" s="1"/>
  <c r="K156" i="8" s="1"/>
  <c r="A167" i="8"/>
  <c r="L167" i="8" s="1"/>
  <c r="B165" i="6"/>
  <c r="C166" i="6" s="1"/>
  <c r="F164" i="6"/>
  <c r="C168" i="8"/>
  <c r="J124" i="6" l="1"/>
  <c r="H124" i="6"/>
  <c r="E124" i="6" s="1"/>
  <c r="M124" i="6"/>
  <c r="N124" i="6" s="1"/>
  <c r="F167" i="8"/>
  <c r="B168" i="8"/>
  <c r="C169" i="8" s="1"/>
  <c r="B166" i="6"/>
  <c r="C167" i="6" s="1"/>
  <c r="A165" i="6"/>
  <c r="L165" i="6" s="1"/>
  <c r="H157" i="8"/>
  <c r="E157" i="8" s="1"/>
  <c r="F165" i="6" l="1"/>
  <c r="D125" i="6"/>
  <c r="G125" i="6"/>
  <c r="I125" i="6" s="1"/>
  <c r="K124" i="6" s="1"/>
  <c r="D151" i="6"/>
  <c r="A168" i="8"/>
  <c r="L168" i="8" s="1"/>
  <c r="B167" i="6"/>
  <c r="D158" i="8"/>
  <c r="G158" i="8"/>
  <c r="I158" i="8" s="1"/>
  <c r="K157" i="8" s="1"/>
  <c r="B169" i="8"/>
  <c r="C170" i="8" s="1"/>
  <c r="A166" i="6"/>
  <c r="M125" i="6" l="1"/>
  <c r="N125" i="6" s="1"/>
  <c r="J125" i="6"/>
  <c r="H125" i="6"/>
  <c r="E125" i="6" s="1"/>
  <c r="C168" i="6"/>
  <c r="B170" i="8"/>
  <c r="A169" i="8"/>
  <c r="L169" i="8" s="1"/>
  <c r="J158" i="8"/>
  <c r="M158" i="8"/>
  <c r="N158" i="8" s="1"/>
  <c r="H158" i="8"/>
  <c r="E158" i="8" s="1"/>
  <c r="F168" i="8"/>
  <c r="A167" i="6"/>
  <c r="L167" i="6" s="1"/>
  <c r="J151" i="6"/>
  <c r="M151" i="6"/>
  <c r="N151" i="6" s="1"/>
  <c r="L166" i="6"/>
  <c r="F166" i="6"/>
  <c r="F169" i="8" l="1"/>
  <c r="D126" i="6"/>
  <c r="G126" i="6"/>
  <c r="I126" i="6" s="1"/>
  <c r="K125" i="6" s="1"/>
  <c r="D159" i="8"/>
  <c r="G159" i="8"/>
  <c r="I159" i="8" s="1"/>
  <c r="K158" i="8" s="1"/>
  <c r="A170" i="8"/>
  <c r="C171" i="8"/>
  <c r="F167" i="6"/>
  <c r="B168" i="6"/>
  <c r="M126" i="6" l="1"/>
  <c r="N126" i="6" s="1"/>
  <c r="J126" i="6"/>
  <c r="H126" i="6"/>
  <c r="E126" i="6" s="1"/>
  <c r="D127" i="6" s="1"/>
  <c r="L170" i="8"/>
  <c r="F170" i="8"/>
  <c r="A168" i="6"/>
  <c r="L168" i="6" s="1"/>
  <c r="B171" i="8"/>
  <c r="C172" i="8" s="1"/>
  <c r="C169" i="6"/>
  <c r="M159" i="8"/>
  <c r="N159" i="8" s="1"/>
  <c r="J159" i="8"/>
  <c r="H159" i="8"/>
  <c r="E159" i="8" s="1"/>
  <c r="M127" i="6" l="1"/>
  <c r="N127" i="6" s="1"/>
  <c r="J127" i="6"/>
  <c r="G127" i="6"/>
  <c r="I127" i="6" s="1"/>
  <c r="K126" i="6" s="1"/>
  <c r="D160" i="8"/>
  <c r="G160" i="8"/>
  <c r="I160" i="8" s="1"/>
  <c r="K159" i="8" s="1"/>
  <c r="B172" i="8"/>
  <c r="C173" i="8" s="1"/>
  <c r="A171" i="8"/>
  <c r="B169" i="6"/>
  <c r="C170" i="6" s="1"/>
  <c r="F168" i="6"/>
  <c r="H127" i="6" l="1"/>
  <c r="E127" i="6" s="1"/>
  <c r="B173" i="8"/>
  <c r="C174" i="8" s="1"/>
  <c r="L171" i="8"/>
  <c r="F171" i="8"/>
  <c r="B170" i="6"/>
  <c r="A169" i="6"/>
  <c r="L169" i="6" s="1"/>
  <c r="A172" i="8"/>
  <c r="M160" i="8"/>
  <c r="N160" i="8" s="1"/>
  <c r="J160" i="8"/>
  <c r="H160" i="8"/>
  <c r="E160" i="8" s="1"/>
  <c r="D161" i="8" s="1"/>
  <c r="J161" i="8" l="1"/>
  <c r="M161" i="8"/>
  <c r="N161" i="8" s="1"/>
  <c r="F169" i="6"/>
  <c r="G128" i="6"/>
  <c r="I128" i="6" s="1"/>
  <c r="K127" i="6" s="1"/>
  <c r="D128" i="6"/>
  <c r="G161" i="8"/>
  <c r="I161" i="8" s="1"/>
  <c r="A170" i="6"/>
  <c r="B174" i="8"/>
  <c r="A173" i="8"/>
  <c r="F173" i="8" s="1"/>
  <c r="K160" i="8"/>
  <c r="C171" i="6"/>
  <c r="L172" i="8"/>
  <c r="F172" i="8"/>
  <c r="J128" i="6" l="1"/>
  <c r="H128" i="6"/>
  <c r="E128" i="6"/>
  <c r="M128" i="6"/>
  <c r="N128" i="6" s="1"/>
  <c r="A174" i="8"/>
  <c r="B171" i="6"/>
  <c r="L170" i="6"/>
  <c r="F170" i="6"/>
  <c r="C175" i="8"/>
  <c r="L173" i="8"/>
  <c r="H161" i="8"/>
  <c r="E161" i="8" s="1"/>
  <c r="D129" i="6" l="1"/>
  <c r="G129" i="6"/>
  <c r="I129" i="6" s="1"/>
  <c r="K128" i="6" s="1"/>
  <c r="D155" i="6"/>
  <c r="D162" i="8"/>
  <c r="G162" i="8"/>
  <c r="I162" i="8" s="1"/>
  <c r="K161" i="8" s="1"/>
  <c r="B175" i="8"/>
  <c r="A171" i="6"/>
  <c r="L171" i="6" s="1"/>
  <c r="C172" i="6"/>
  <c r="L174" i="8"/>
  <c r="F174" i="8"/>
  <c r="J129" i="6" l="1"/>
  <c r="M129" i="6"/>
  <c r="N129" i="6" s="1"/>
  <c r="H129" i="6"/>
  <c r="E129" i="6" s="1"/>
  <c r="B172" i="6"/>
  <c r="A175" i="8"/>
  <c r="L175" i="8" s="1"/>
  <c r="M162" i="8"/>
  <c r="N162" i="8" s="1"/>
  <c r="J162" i="8"/>
  <c r="H162" i="8"/>
  <c r="E162" i="8" s="1"/>
  <c r="M155" i="6"/>
  <c r="N155" i="6" s="1"/>
  <c r="J155" i="6"/>
  <c r="C176" i="8"/>
  <c r="F171" i="6"/>
  <c r="D130" i="6" l="1"/>
  <c r="G130" i="6"/>
  <c r="I130" i="6" s="1"/>
  <c r="K129" i="6" s="1"/>
  <c r="D163" i="8"/>
  <c r="G163" i="8"/>
  <c r="I163" i="8" s="1"/>
  <c r="C173" i="6"/>
  <c r="A172" i="6"/>
  <c r="L172" i="6" s="1"/>
  <c r="B176" i="8"/>
  <c r="F175" i="8"/>
  <c r="K162" i="8"/>
  <c r="H130" i="6" l="1"/>
  <c r="J130" i="6"/>
  <c r="M130" i="6"/>
  <c r="N130" i="6" s="1"/>
  <c r="E130" i="6"/>
  <c r="B173" i="6"/>
  <c r="C174" i="6" s="1"/>
  <c r="F172" i="6"/>
  <c r="A176" i="8"/>
  <c r="L176" i="8" s="1"/>
  <c r="C177" i="8"/>
  <c r="J163" i="8"/>
  <c r="M163" i="8"/>
  <c r="N163" i="8" s="1"/>
  <c r="H163" i="8"/>
  <c r="E163" i="8" s="1"/>
  <c r="G131" i="6" l="1"/>
  <c r="I131" i="6" s="1"/>
  <c r="K130" i="6" s="1"/>
  <c r="H131" i="6"/>
  <c r="E131" i="6" s="1"/>
  <c r="D164" i="8"/>
  <c r="G164" i="8"/>
  <c r="I164" i="8" s="1"/>
  <c r="A173" i="6"/>
  <c r="L173" i="6" s="1"/>
  <c r="B177" i="8"/>
  <c r="C178" i="8" s="1"/>
  <c r="K163" i="8"/>
  <c r="B174" i="6"/>
  <c r="F176" i="8"/>
  <c r="D132" i="6" l="1"/>
  <c r="G132" i="6"/>
  <c r="I132" i="6" s="1"/>
  <c r="K131" i="6" s="1"/>
  <c r="F173" i="6"/>
  <c r="A174" i="6"/>
  <c r="B178" i="8"/>
  <c r="C175" i="6"/>
  <c r="A177" i="8"/>
  <c r="L177" i="8" s="1"/>
  <c r="J164" i="8"/>
  <c r="M164" i="8"/>
  <c r="N164" i="8" s="1"/>
  <c r="H164" i="8"/>
  <c r="E164" i="8" s="1"/>
  <c r="D165" i="8" s="1"/>
  <c r="F177" i="8" l="1"/>
  <c r="M165" i="8"/>
  <c r="N165" i="8" s="1"/>
  <c r="J165" i="8"/>
  <c r="J132" i="6"/>
  <c r="H132" i="6"/>
  <c r="M132" i="6"/>
  <c r="N132" i="6" s="1"/>
  <c r="E132" i="6"/>
  <c r="G165" i="8"/>
  <c r="I165" i="8" s="1"/>
  <c r="K164" i="8" s="1"/>
  <c r="H165" i="8"/>
  <c r="E165" i="8" s="1"/>
  <c r="A178" i="8"/>
  <c r="L174" i="6"/>
  <c r="F174" i="6"/>
  <c r="C179" i="8"/>
  <c r="B175" i="6"/>
  <c r="D133" i="6" l="1"/>
  <c r="G133" i="6"/>
  <c r="I133" i="6" s="1"/>
  <c r="K132" i="6" s="1"/>
  <c r="L178" i="8"/>
  <c r="F178" i="8"/>
  <c r="C176" i="6"/>
  <c r="B179" i="8"/>
  <c r="D166" i="8"/>
  <c r="G166" i="8"/>
  <c r="I166" i="8" s="1"/>
  <c r="K165" i="8" s="1"/>
  <c r="A175" i="6"/>
  <c r="L175" i="6" s="1"/>
  <c r="M133" i="6" l="1"/>
  <c r="N133" i="6" s="1"/>
  <c r="J133" i="6"/>
  <c r="H133" i="6"/>
  <c r="E133" i="6" s="1"/>
  <c r="F175" i="6"/>
  <c r="B176" i="6"/>
  <c r="M166" i="8"/>
  <c r="N166" i="8" s="1"/>
  <c r="J166" i="8"/>
  <c r="H166" i="8"/>
  <c r="E166" i="8" s="1"/>
  <c r="D159" i="6"/>
  <c r="A179" i="8"/>
  <c r="C180" i="8"/>
  <c r="G134" i="6" l="1"/>
  <c r="I134" i="6" s="1"/>
  <c r="K133" i="6" s="1"/>
  <c r="D134" i="6"/>
  <c r="D167" i="8"/>
  <c r="G167" i="8"/>
  <c r="I167" i="8" s="1"/>
  <c r="K166" i="8" s="1"/>
  <c r="B180" i="8"/>
  <c r="C177" i="6"/>
  <c r="A176" i="6"/>
  <c r="L176" i="6" s="1"/>
  <c r="M159" i="6"/>
  <c r="N159" i="6" s="1"/>
  <c r="J159" i="6"/>
  <c r="L179" i="8"/>
  <c r="F179" i="8"/>
  <c r="M134" i="6" l="1"/>
  <c r="N134" i="6" s="1"/>
  <c r="J134" i="6"/>
  <c r="H134" i="6"/>
  <c r="E134" i="6" s="1"/>
  <c r="B177" i="6"/>
  <c r="C178" i="6" s="1"/>
  <c r="C181" i="8"/>
  <c r="F176" i="6"/>
  <c r="A180" i="8"/>
  <c r="L180" i="8" s="1"/>
  <c r="J167" i="8"/>
  <c r="M167" i="8"/>
  <c r="N167" i="8" s="1"/>
  <c r="H167" i="8"/>
  <c r="E167" i="8" s="1"/>
  <c r="G135" i="6" l="1"/>
  <c r="I135" i="6" s="1"/>
  <c r="K134" i="6" s="1"/>
  <c r="H135" i="6"/>
  <c r="E135" i="6" s="1"/>
  <c r="D168" i="8"/>
  <c r="G168" i="8"/>
  <c r="I168" i="8" s="1"/>
  <c r="A177" i="6"/>
  <c r="L177" i="6" s="1"/>
  <c r="B178" i="6"/>
  <c r="C179" i="6" s="1"/>
  <c r="K167" i="8"/>
  <c r="B181" i="8"/>
  <c r="C182" i="8" s="1"/>
  <c r="F180" i="8"/>
  <c r="D136" i="6" l="1"/>
  <c r="G136" i="6"/>
  <c r="I136" i="6" s="1"/>
  <c r="K135" i="6" s="1"/>
  <c r="F177" i="6"/>
  <c r="B179" i="6"/>
  <c r="C180" i="6" s="1"/>
  <c r="A181" i="8"/>
  <c r="L181" i="8" s="1"/>
  <c r="B182" i="8"/>
  <c r="A178" i="6"/>
  <c r="M168" i="8"/>
  <c r="N168" i="8" s="1"/>
  <c r="J168" i="8"/>
  <c r="H168" i="8"/>
  <c r="E168" i="8" s="1"/>
  <c r="D169" i="8" s="1"/>
  <c r="J169" i="8" l="1"/>
  <c r="M169" i="8"/>
  <c r="N169" i="8" s="1"/>
  <c r="F181" i="8"/>
  <c r="M136" i="6"/>
  <c r="N136" i="6" s="1"/>
  <c r="H136" i="6"/>
  <c r="J136" i="6"/>
  <c r="E136" i="6"/>
  <c r="G169" i="8"/>
  <c r="I169" i="8" s="1"/>
  <c r="K168" i="8" s="1"/>
  <c r="H169" i="8"/>
  <c r="E169" i="8" s="1"/>
  <c r="B180" i="6"/>
  <c r="A179" i="6"/>
  <c r="L179" i="6" s="1"/>
  <c r="L178" i="6"/>
  <c r="F178" i="6"/>
  <c r="A182" i="8"/>
  <c r="C183" i="8"/>
  <c r="D137" i="6" l="1"/>
  <c r="G137" i="6"/>
  <c r="I137" i="6" s="1"/>
  <c r="K136" i="6" s="1"/>
  <c r="D170" i="8"/>
  <c r="G170" i="8"/>
  <c r="I170" i="8" s="1"/>
  <c r="K169" i="8" s="1"/>
  <c r="C181" i="6"/>
  <c r="B183" i="8"/>
  <c r="A180" i="6"/>
  <c r="L180" i="6" s="1"/>
  <c r="L182" i="8"/>
  <c r="F182" i="8"/>
  <c r="F179" i="6"/>
  <c r="J137" i="6" l="1"/>
  <c r="M137" i="6"/>
  <c r="N137" i="6" s="1"/>
  <c r="H137" i="6"/>
  <c r="E137" i="6" s="1"/>
  <c r="D163" i="6"/>
  <c r="A183" i="8"/>
  <c r="L183" i="8" s="1"/>
  <c r="B181" i="6"/>
  <c r="C182" i="6" s="1"/>
  <c r="F180" i="6"/>
  <c r="J170" i="8"/>
  <c r="M170" i="8"/>
  <c r="N170" i="8" s="1"/>
  <c r="H170" i="8"/>
  <c r="E170" i="8" s="1"/>
  <c r="C184" i="8"/>
  <c r="D138" i="6" l="1"/>
  <c r="G138" i="6"/>
  <c r="I138" i="6" s="1"/>
  <c r="K137" i="6" s="1"/>
  <c r="D171" i="8"/>
  <c r="G171" i="8"/>
  <c r="I171" i="8" s="1"/>
  <c r="K170" i="8" s="1"/>
  <c r="A181" i="6"/>
  <c r="L181" i="6" s="1"/>
  <c r="B184" i="8"/>
  <c r="C185" i="8" s="1"/>
  <c r="F183" i="8"/>
  <c r="B182" i="6"/>
  <c r="J163" i="6"/>
  <c r="M163" i="6"/>
  <c r="N163" i="6" s="1"/>
  <c r="F181" i="6" l="1"/>
  <c r="M138" i="6"/>
  <c r="N138" i="6" s="1"/>
  <c r="J138" i="6"/>
  <c r="H138" i="6"/>
  <c r="E138" i="6" s="1"/>
  <c r="B185" i="8"/>
  <c r="A184" i="8"/>
  <c r="L184" i="8" s="1"/>
  <c r="A182" i="6"/>
  <c r="C183" i="6"/>
  <c r="M171" i="8"/>
  <c r="N171" i="8" s="1"/>
  <c r="J171" i="8"/>
  <c r="H171" i="8"/>
  <c r="E171" i="8" s="1"/>
  <c r="G139" i="6" l="1"/>
  <c r="I139" i="6" s="1"/>
  <c r="H139" i="6"/>
  <c r="E139" i="6" s="1"/>
  <c r="C186" i="8"/>
  <c r="B186" i="8" s="1"/>
  <c r="K138" i="6"/>
  <c r="D172" i="8"/>
  <c r="G172" i="8"/>
  <c r="I172" i="8" s="1"/>
  <c r="K171" i="8" s="1"/>
  <c r="A185" i="8"/>
  <c r="L185" i="8" s="1"/>
  <c r="B183" i="6"/>
  <c r="L182" i="6"/>
  <c r="F182" i="6"/>
  <c r="F184" i="8"/>
  <c r="G140" i="6" l="1"/>
  <c r="I140" i="6" s="1"/>
  <c r="K139" i="6" s="1"/>
  <c r="D140" i="6"/>
  <c r="F185" i="8"/>
  <c r="A186" i="8"/>
  <c r="A183" i="6"/>
  <c r="L183" i="6" s="1"/>
  <c r="J172" i="8"/>
  <c r="M172" i="8"/>
  <c r="N172" i="8" s="1"/>
  <c r="H172" i="8"/>
  <c r="E172" i="8" s="1"/>
  <c r="D173" i="8" s="1"/>
  <c r="C184" i="6"/>
  <c r="C187" i="8"/>
  <c r="J140" i="6" l="1"/>
  <c r="H140" i="6"/>
  <c r="M140" i="6"/>
  <c r="N140" i="6" s="1"/>
  <c r="M173" i="8"/>
  <c r="N173" i="8" s="1"/>
  <c r="J173" i="8"/>
  <c r="E140" i="6"/>
  <c r="B187" i="8"/>
  <c r="B184" i="6"/>
  <c r="F183" i="6"/>
  <c r="L186" i="8"/>
  <c r="F186" i="8"/>
  <c r="G173" i="8"/>
  <c r="I173" i="8" s="1"/>
  <c r="K172" i="8" s="1"/>
  <c r="D141" i="6" l="1"/>
  <c r="G141" i="6"/>
  <c r="I141" i="6" s="1"/>
  <c r="K140" i="6" s="1"/>
  <c r="H173" i="8"/>
  <c r="E173" i="8" s="1"/>
  <c r="A187" i="8"/>
  <c r="L187" i="8" s="1"/>
  <c r="A184" i="6"/>
  <c r="L184" i="6" s="1"/>
  <c r="C188" i="8"/>
  <c r="C185" i="6"/>
  <c r="M141" i="6" l="1"/>
  <c r="N141" i="6" s="1"/>
  <c r="J141" i="6"/>
  <c r="H141" i="6"/>
  <c r="E141" i="6" s="1"/>
  <c r="D167" i="6"/>
  <c r="F187" i="8"/>
  <c r="B185" i="6"/>
  <c r="C186" i="6" s="1"/>
  <c r="F184" i="6"/>
  <c r="D174" i="8"/>
  <c r="G174" i="8"/>
  <c r="I174" i="8" s="1"/>
  <c r="K173" i="8" s="1"/>
  <c r="B188" i="8"/>
  <c r="D142" i="6" l="1"/>
  <c r="G142" i="6"/>
  <c r="I142" i="6" s="1"/>
  <c r="K141" i="6" s="1"/>
  <c r="M174" i="8"/>
  <c r="N174" i="8" s="1"/>
  <c r="J174" i="8"/>
  <c r="H174" i="8"/>
  <c r="E174" i="8" s="1"/>
  <c r="A185" i="6"/>
  <c r="L185" i="6" s="1"/>
  <c r="A188" i="8"/>
  <c r="C189" i="8"/>
  <c r="B186" i="6"/>
  <c r="J167" i="6"/>
  <c r="M167" i="6"/>
  <c r="N167" i="6" s="1"/>
  <c r="F185" i="6" l="1"/>
  <c r="H142" i="6"/>
  <c r="M142" i="6"/>
  <c r="N142" i="6" s="1"/>
  <c r="J142" i="6"/>
  <c r="E142" i="6"/>
  <c r="D175" i="8"/>
  <c r="G175" i="8"/>
  <c r="I175" i="8" s="1"/>
  <c r="K174" i="8" s="1"/>
  <c r="L188" i="8"/>
  <c r="F188" i="8"/>
  <c r="A186" i="6"/>
  <c r="C187" i="6"/>
  <c r="B189" i="8"/>
  <c r="C190" i="8" s="1"/>
  <c r="G143" i="6" l="1"/>
  <c r="I143" i="6" s="1"/>
  <c r="K142" i="6" s="1"/>
  <c r="H143" i="6"/>
  <c r="E143" i="6" s="1"/>
  <c r="A189" i="8"/>
  <c r="L189" i="8" s="1"/>
  <c r="L186" i="6"/>
  <c r="F186" i="6"/>
  <c r="B190" i="8"/>
  <c r="C191" i="8" s="1"/>
  <c r="M175" i="8"/>
  <c r="N175" i="8" s="1"/>
  <c r="J175" i="8"/>
  <c r="H175" i="8"/>
  <c r="E175" i="8" s="1"/>
  <c r="B187" i="6"/>
  <c r="D144" i="6" l="1"/>
  <c r="G144" i="6"/>
  <c r="I144" i="6" s="1"/>
  <c r="K143" i="6" s="1"/>
  <c r="F189" i="8"/>
  <c r="D176" i="8"/>
  <c r="G176" i="8"/>
  <c r="I176" i="8" s="1"/>
  <c r="K175" i="8" s="1"/>
  <c r="B191" i="8"/>
  <c r="A187" i="6"/>
  <c r="L187" i="6" s="1"/>
  <c r="C188" i="6"/>
  <c r="A190" i="8"/>
  <c r="M144" i="6" l="1"/>
  <c r="N144" i="6" s="1"/>
  <c r="J144" i="6"/>
  <c r="H144" i="6"/>
  <c r="E144" i="6"/>
  <c r="L190" i="8"/>
  <c r="F190" i="8"/>
  <c r="B188" i="6"/>
  <c r="C189" i="6" s="1"/>
  <c r="J176" i="8"/>
  <c r="M176" i="8"/>
  <c r="N176" i="8" s="1"/>
  <c r="H176" i="8"/>
  <c r="E176" i="8" s="1"/>
  <c r="D177" i="8" s="1"/>
  <c r="A191" i="8"/>
  <c r="L191" i="8" s="1"/>
  <c r="C192" i="8"/>
  <c r="F187" i="6"/>
  <c r="D145" i="6" l="1"/>
  <c r="G145" i="6"/>
  <c r="I145" i="6" s="1"/>
  <c r="K144" i="6" s="1"/>
  <c r="M177" i="8"/>
  <c r="N177" i="8" s="1"/>
  <c r="J177" i="8"/>
  <c r="G177" i="8"/>
  <c r="H177" i="8"/>
  <c r="B189" i="6"/>
  <c r="C190" i="6" s="1"/>
  <c r="A188" i="6"/>
  <c r="L188" i="6" s="1"/>
  <c r="B192" i="8"/>
  <c r="C193" i="8" s="1"/>
  <c r="F191" i="8"/>
  <c r="M145" i="6" l="1"/>
  <c r="N145" i="6" s="1"/>
  <c r="J145" i="6"/>
  <c r="H145" i="6"/>
  <c r="E145" i="6" s="1"/>
  <c r="F188" i="6"/>
  <c r="B190" i="6"/>
  <c r="C191" i="6" s="1"/>
  <c r="A189" i="6"/>
  <c r="L189" i="6" s="1"/>
  <c r="B193" i="8"/>
  <c r="C194" i="8" s="1"/>
  <c r="A192" i="8"/>
  <c r="L192" i="8" s="1"/>
  <c r="E177" i="8"/>
  <c r="I177" i="8"/>
  <c r="K176" i="8" s="1"/>
  <c r="D146" i="6" l="1"/>
  <c r="G146" i="6"/>
  <c r="I146" i="6" s="1"/>
  <c r="K145" i="6" s="1"/>
  <c r="F189" i="6"/>
  <c r="D171" i="6"/>
  <c r="B191" i="6"/>
  <c r="C192" i="6" s="1"/>
  <c r="F192" i="8"/>
  <c r="B194" i="8"/>
  <c r="C195" i="8" s="1"/>
  <c r="D178" i="8"/>
  <c r="G178" i="8"/>
  <c r="A193" i="8"/>
  <c r="L193" i="8" s="1"/>
  <c r="A190" i="6"/>
  <c r="F193" i="8" l="1"/>
  <c r="M146" i="6"/>
  <c r="N146" i="6" s="1"/>
  <c r="H146" i="6"/>
  <c r="J146" i="6"/>
  <c r="E146" i="6"/>
  <c r="I178" i="8"/>
  <c r="K177" i="8" s="1"/>
  <c r="L190" i="6"/>
  <c r="F190" i="6"/>
  <c r="B192" i="6"/>
  <c r="C193" i="6" s="1"/>
  <c r="J178" i="8"/>
  <c r="M178" i="8"/>
  <c r="N178" i="8" s="1"/>
  <c r="H178" i="8"/>
  <c r="A191" i="6"/>
  <c r="A194" i="8"/>
  <c r="B195" i="8"/>
  <c r="C196" i="8" s="1"/>
  <c r="J171" i="6"/>
  <c r="M171" i="6"/>
  <c r="N171" i="6" s="1"/>
  <c r="G147" i="6" l="1"/>
  <c r="I147" i="6" s="1"/>
  <c r="H147" i="6"/>
  <c r="E147" i="6" s="1"/>
  <c r="K146" i="6"/>
  <c r="B193" i="6"/>
  <c r="C194" i="6" s="1"/>
  <c r="L194" i="8"/>
  <c r="F194" i="8"/>
  <c r="A192" i="6"/>
  <c r="L191" i="6"/>
  <c r="F191" i="6"/>
  <c r="B196" i="8"/>
  <c r="C197" i="8" s="1"/>
  <c r="A195" i="8"/>
  <c r="L195" i="8" s="1"/>
  <c r="E178" i="8"/>
  <c r="D148" i="6" l="1"/>
  <c r="G148" i="6"/>
  <c r="I148" i="6" s="1"/>
  <c r="K147" i="6" s="1"/>
  <c r="B197" i="8"/>
  <c r="C198" i="8" s="1"/>
  <c r="A193" i="6"/>
  <c r="L193" i="6" s="1"/>
  <c r="L192" i="6"/>
  <c r="F192" i="6"/>
  <c r="B194" i="6"/>
  <c r="C195" i="6" s="1"/>
  <c r="A196" i="8"/>
  <c r="L196" i="8" s="1"/>
  <c r="D179" i="8"/>
  <c r="G179" i="8"/>
  <c r="F195" i="8"/>
  <c r="F193" i="6" l="1"/>
  <c r="M148" i="6"/>
  <c r="N148" i="6" s="1"/>
  <c r="H148" i="6"/>
  <c r="J148" i="6"/>
  <c r="E148" i="6"/>
  <c r="F196" i="8"/>
  <c r="B195" i="6"/>
  <c r="C196" i="6" s="1"/>
  <c r="I179" i="8"/>
  <c r="K178" i="8" s="1"/>
  <c r="J179" i="8"/>
  <c r="M179" i="8"/>
  <c r="N179" i="8" s="1"/>
  <c r="H179" i="8"/>
  <c r="A194" i="6"/>
  <c r="B198" i="8"/>
  <c r="C199" i="8" s="1"/>
  <c r="A197" i="8"/>
  <c r="L197" i="8" s="1"/>
  <c r="F197" i="8" l="1"/>
  <c r="D149" i="6"/>
  <c r="G149" i="6"/>
  <c r="I149" i="6" s="1"/>
  <c r="K148" i="6" s="1"/>
  <c r="B199" i="8"/>
  <c r="B196" i="6"/>
  <c r="C197" i="6" s="1"/>
  <c r="E179" i="8"/>
  <c r="L194" i="6"/>
  <c r="F194" i="6"/>
  <c r="A198" i="8"/>
  <c r="A195" i="6"/>
  <c r="B17" i="9"/>
  <c r="D17" i="9" s="1"/>
  <c r="J17" i="9" s="1"/>
  <c r="J149" i="6" l="1"/>
  <c r="M149" i="6"/>
  <c r="N149" i="6" s="1"/>
  <c r="H149" i="6"/>
  <c r="E149" i="6"/>
  <c r="L195" i="6"/>
  <c r="F195" i="6"/>
  <c r="L198" i="8"/>
  <c r="F198" i="8"/>
  <c r="A199" i="8"/>
  <c r="L199" i="8" s="1"/>
  <c r="D180" i="8"/>
  <c r="G180" i="8"/>
  <c r="C200" i="8"/>
  <c r="B197" i="6"/>
  <c r="C198" i="6" s="1"/>
  <c r="A196" i="6"/>
  <c r="C18" i="9"/>
  <c r="A17" i="9"/>
  <c r="L17" i="9" s="1"/>
  <c r="D150" i="6" l="1"/>
  <c r="G150" i="6"/>
  <c r="I150" i="6" s="1"/>
  <c r="K149" i="6" s="1"/>
  <c r="A197" i="6"/>
  <c r="L197" i="6" s="1"/>
  <c r="L196" i="6"/>
  <c r="F196" i="6"/>
  <c r="B198" i="6"/>
  <c r="I180" i="8"/>
  <c r="K179" i="8" s="1"/>
  <c r="B200" i="8"/>
  <c r="M180" i="8"/>
  <c r="N180" i="8" s="1"/>
  <c r="J180" i="8"/>
  <c r="H180" i="8"/>
  <c r="E180" i="8" s="1"/>
  <c r="D181" i="8" s="1"/>
  <c r="F199" i="8"/>
  <c r="F17" i="9"/>
  <c r="G17" i="9" s="1"/>
  <c r="M17" i="9"/>
  <c r="N17" i="9" s="1"/>
  <c r="B18" i="9"/>
  <c r="F197" i="6" l="1"/>
  <c r="M181" i="8"/>
  <c r="N181" i="8" s="1"/>
  <c r="J181" i="8"/>
  <c r="H150" i="6"/>
  <c r="E150" i="6" s="1"/>
  <c r="J150" i="6"/>
  <c r="M150" i="6"/>
  <c r="N150" i="6" s="1"/>
  <c r="G181" i="8"/>
  <c r="A198" i="6"/>
  <c r="C199" i="6"/>
  <c r="A200" i="8"/>
  <c r="L200" i="8" s="1"/>
  <c r="C201" i="8"/>
  <c r="H17" i="9"/>
  <c r="E17" i="9" s="1"/>
  <c r="D18" i="9" s="1"/>
  <c r="H18" i="9" s="1"/>
  <c r="I17" i="9"/>
  <c r="C19" i="9"/>
  <c r="A18" i="9"/>
  <c r="G151" i="6" l="1"/>
  <c r="I151" i="6" s="1"/>
  <c r="H151" i="6"/>
  <c r="E151" i="6" s="1"/>
  <c r="K150" i="6"/>
  <c r="D175" i="6"/>
  <c r="B199" i="6"/>
  <c r="C200" i="6" s="1"/>
  <c r="F200" i="8"/>
  <c r="L198" i="6"/>
  <c r="F198" i="6"/>
  <c r="B201" i="8"/>
  <c r="I181" i="8"/>
  <c r="K180" i="8" s="1"/>
  <c r="H181" i="8"/>
  <c r="E181" i="8" s="1"/>
  <c r="B19" i="9"/>
  <c r="L18" i="9"/>
  <c r="F18" i="9"/>
  <c r="G18" i="9" s="1"/>
  <c r="M18" i="9"/>
  <c r="J18" i="9"/>
  <c r="G152" i="6" l="1"/>
  <c r="I152" i="6" s="1"/>
  <c r="K151" i="6" s="1"/>
  <c r="D152" i="6"/>
  <c r="C202" i="8"/>
  <c r="B202" i="8" s="1"/>
  <c r="B200" i="6"/>
  <c r="C201" i="6" s="1"/>
  <c r="D182" i="8"/>
  <c r="G182" i="8"/>
  <c r="I182" i="8" s="1"/>
  <c r="K181" i="8" s="1"/>
  <c r="A199" i="6"/>
  <c r="A201" i="8"/>
  <c r="L201" i="8" s="1"/>
  <c r="J175" i="6"/>
  <c r="M175" i="6"/>
  <c r="N175" i="6" s="1"/>
  <c r="E18" i="9"/>
  <c r="D19" i="9" s="1"/>
  <c r="N18" i="9"/>
  <c r="C20" i="9"/>
  <c r="I18" i="9"/>
  <c r="K17" i="9" s="1"/>
  <c r="A19" i="9"/>
  <c r="L19" i="9" s="1"/>
  <c r="F201" i="8" l="1"/>
  <c r="H152" i="6"/>
  <c r="M152" i="6"/>
  <c r="N152" i="6" s="1"/>
  <c r="J152" i="6"/>
  <c r="E152" i="6"/>
  <c r="B201" i="6"/>
  <c r="C202" i="6" s="1"/>
  <c r="A202" i="8"/>
  <c r="M182" i="8"/>
  <c r="N182" i="8" s="1"/>
  <c r="J182" i="8"/>
  <c r="H182" i="8"/>
  <c r="E182" i="8" s="1"/>
  <c r="L199" i="6"/>
  <c r="F199" i="6"/>
  <c r="A200" i="6"/>
  <c r="L200" i="6" s="1"/>
  <c r="C203" i="8"/>
  <c r="J19" i="9"/>
  <c r="M19" i="9"/>
  <c r="N19" i="9" s="1"/>
  <c r="B20" i="9"/>
  <c r="C21" i="9" s="1"/>
  <c r="F19" i="9"/>
  <c r="G19" i="9" s="1"/>
  <c r="H19" i="9" s="1"/>
  <c r="D153" i="6" l="1"/>
  <c r="G153" i="6"/>
  <c r="I153" i="6" s="1"/>
  <c r="K152" i="6" s="1"/>
  <c r="D183" i="8"/>
  <c r="G183" i="8"/>
  <c r="I183" i="8" s="1"/>
  <c r="K182" i="8" s="1"/>
  <c r="B203" i="8"/>
  <c r="C204" i="8" s="1"/>
  <c r="B202" i="6"/>
  <c r="F200" i="6"/>
  <c r="A201" i="6"/>
  <c r="L201" i="6" s="1"/>
  <c r="L202" i="8"/>
  <c r="F202" i="8"/>
  <c r="E19" i="9"/>
  <c r="D20" i="9" s="1"/>
  <c r="H20" i="9" s="1"/>
  <c r="B21" i="9"/>
  <c r="C22" i="9" s="1"/>
  <c r="I19" i="9"/>
  <c r="K18" i="9" s="1"/>
  <c r="A20" i="9"/>
  <c r="L20" i="9" s="1"/>
  <c r="F201" i="6" l="1"/>
  <c r="M153" i="6"/>
  <c r="N153" i="6" s="1"/>
  <c r="J153" i="6"/>
  <c r="H153" i="6"/>
  <c r="E153" i="6" s="1"/>
  <c r="A202" i="6"/>
  <c r="A203" i="8"/>
  <c r="L203" i="8" s="1"/>
  <c r="B204" i="8"/>
  <c r="C205" i="8" s="1"/>
  <c r="C203" i="6"/>
  <c r="M183" i="8"/>
  <c r="N183" i="8" s="1"/>
  <c r="J183" i="8"/>
  <c r="H183" i="8"/>
  <c r="E183" i="8" s="1"/>
  <c r="E20" i="9"/>
  <c r="D21" i="9" s="1"/>
  <c r="B22" i="9"/>
  <c r="C23" i="9" s="1"/>
  <c r="A21" i="9"/>
  <c r="L21" i="9" s="1"/>
  <c r="F20" i="9"/>
  <c r="G20" i="9" s="1"/>
  <c r="M20" i="9"/>
  <c r="N20" i="9" s="1"/>
  <c r="J20" i="9"/>
  <c r="D154" i="6" l="1"/>
  <c r="G154" i="6"/>
  <c r="I154" i="6" s="1"/>
  <c r="K153" i="6" s="1"/>
  <c r="D184" i="8"/>
  <c r="G184" i="8"/>
  <c r="I184" i="8" s="1"/>
  <c r="B205" i="8"/>
  <c r="C206" i="8" s="1"/>
  <c r="L202" i="6"/>
  <c r="F202" i="6"/>
  <c r="K183" i="8"/>
  <c r="A204" i="8"/>
  <c r="L204" i="8" s="1"/>
  <c r="B203" i="6"/>
  <c r="C204" i="6" s="1"/>
  <c r="F203" i="8"/>
  <c r="F21" i="9"/>
  <c r="G21" i="9" s="1"/>
  <c r="H21" i="9" s="1"/>
  <c r="B23" i="9"/>
  <c r="M21" i="9"/>
  <c r="N21" i="9" s="1"/>
  <c r="J21" i="9"/>
  <c r="A22" i="9"/>
  <c r="I20" i="9"/>
  <c r="K19" i="9" s="1"/>
  <c r="J154" i="6" l="1"/>
  <c r="M154" i="6"/>
  <c r="N154" i="6" s="1"/>
  <c r="H154" i="6"/>
  <c r="E154" i="6" s="1"/>
  <c r="B204" i="6"/>
  <c r="F204" i="8"/>
  <c r="B206" i="8"/>
  <c r="A205" i="8"/>
  <c r="L205" i="8" s="1"/>
  <c r="A203" i="6"/>
  <c r="L203" i="6" s="1"/>
  <c r="M184" i="8"/>
  <c r="N184" i="8" s="1"/>
  <c r="J184" i="8"/>
  <c r="H184" i="8"/>
  <c r="E184" i="8" s="1"/>
  <c r="D185" i="8" s="1"/>
  <c r="L22" i="9"/>
  <c r="F22" i="9"/>
  <c r="I21" i="9"/>
  <c r="K20" i="9" s="1"/>
  <c r="C24" i="9"/>
  <c r="A23" i="9"/>
  <c r="L23" i="9" s="1"/>
  <c r="F205" i="8" l="1"/>
  <c r="G155" i="6"/>
  <c r="I155" i="6" s="1"/>
  <c r="H155" i="6"/>
  <c r="E155" i="6" s="1"/>
  <c r="M185" i="8"/>
  <c r="N185" i="8" s="1"/>
  <c r="J185" i="8"/>
  <c r="K154" i="6"/>
  <c r="G185" i="8"/>
  <c r="I185" i="8" s="1"/>
  <c r="K184" i="8" s="1"/>
  <c r="A206" i="8"/>
  <c r="C205" i="6"/>
  <c r="A204" i="6"/>
  <c r="L204" i="6" s="1"/>
  <c r="F203" i="6"/>
  <c r="C207" i="8"/>
  <c r="E21" i="9"/>
  <c r="D22" i="9" s="1"/>
  <c r="H22" i="9" s="1"/>
  <c r="B24" i="9"/>
  <c r="F23" i="9"/>
  <c r="D156" i="6" l="1"/>
  <c r="G156" i="6"/>
  <c r="I156" i="6" s="1"/>
  <c r="K155" i="6" s="1"/>
  <c r="B207" i="8"/>
  <c r="C208" i="8" s="1"/>
  <c r="D179" i="6"/>
  <c r="B205" i="6"/>
  <c r="C206" i="6" s="1"/>
  <c r="L206" i="8"/>
  <c r="F206" i="8"/>
  <c r="F204" i="6"/>
  <c r="H185" i="8"/>
  <c r="E185" i="8" s="1"/>
  <c r="G22" i="9"/>
  <c r="I22" i="9" s="1"/>
  <c r="K21" i="9" s="1"/>
  <c r="A24" i="9"/>
  <c r="L24" i="9" s="1"/>
  <c r="M22" i="9"/>
  <c r="N22" i="9" s="1"/>
  <c r="J22" i="9"/>
  <c r="C25" i="9"/>
  <c r="J156" i="6" l="1"/>
  <c r="H156" i="6"/>
  <c r="E156" i="6" s="1"/>
  <c r="M156" i="6"/>
  <c r="N156" i="6" s="1"/>
  <c r="B208" i="8"/>
  <c r="A205" i="6"/>
  <c r="L205" i="6" s="1"/>
  <c r="B206" i="6"/>
  <c r="D186" i="8"/>
  <c r="G186" i="8"/>
  <c r="I186" i="8" s="1"/>
  <c r="K185" i="8" s="1"/>
  <c r="A207" i="8"/>
  <c r="L207" i="8" s="1"/>
  <c r="M179" i="6"/>
  <c r="N179" i="6" s="1"/>
  <c r="J179" i="6"/>
  <c r="E22" i="9"/>
  <c r="D23" i="9" s="1"/>
  <c r="F24" i="9"/>
  <c r="B25" i="9"/>
  <c r="C26" i="9" s="1"/>
  <c r="F205" i="6" l="1"/>
  <c r="D157" i="6"/>
  <c r="G157" i="6"/>
  <c r="I157" i="6" s="1"/>
  <c r="K156" i="6" s="1"/>
  <c r="A206" i="6"/>
  <c r="C207" i="6"/>
  <c r="F207" i="8"/>
  <c r="M186" i="8"/>
  <c r="N186" i="8" s="1"/>
  <c r="J186" i="8"/>
  <c r="H186" i="8"/>
  <c r="E186" i="8" s="1"/>
  <c r="A208" i="8"/>
  <c r="G23" i="9"/>
  <c r="I23" i="9" s="1"/>
  <c r="K22" i="9" s="1"/>
  <c r="B26" i="9"/>
  <c r="C27" i="9" s="1"/>
  <c r="A25" i="9"/>
  <c r="L25" i="9" s="1"/>
  <c r="J23" i="9"/>
  <c r="M23" i="9"/>
  <c r="N23" i="9" s="1"/>
  <c r="M157" i="6" l="1"/>
  <c r="N157" i="6" s="1"/>
  <c r="J157" i="6"/>
  <c r="H157" i="6"/>
  <c r="E157" i="6" s="1"/>
  <c r="B207" i="6"/>
  <c r="C208" i="6" s="1"/>
  <c r="D187" i="8"/>
  <c r="G187" i="8"/>
  <c r="I187" i="8" s="1"/>
  <c r="K186" i="8" s="1"/>
  <c r="L208" i="8"/>
  <c r="F208" i="8"/>
  <c r="L206" i="6"/>
  <c r="F206" i="6"/>
  <c r="H23" i="9"/>
  <c r="E23" i="9" s="1"/>
  <c r="D24" i="9" s="1"/>
  <c r="H24" i="9" s="1"/>
  <c r="F25" i="9"/>
  <c r="B27" i="9"/>
  <c r="A26" i="9"/>
  <c r="D158" i="6" l="1"/>
  <c r="G158" i="6"/>
  <c r="I158" i="6" s="1"/>
  <c r="K157" i="6" s="1"/>
  <c r="B208" i="6"/>
  <c r="A207" i="6"/>
  <c r="L207" i="6" s="1"/>
  <c r="M187" i="8"/>
  <c r="N187" i="8" s="1"/>
  <c r="J187" i="8"/>
  <c r="H187" i="8"/>
  <c r="E187" i="8" s="1"/>
  <c r="G24" i="9"/>
  <c r="I24" i="9" s="1"/>
  <c r="K23" i="9" s="1"/>
  <c r="L26" i="9"/>
  <c r="F26" i="9"/>
  <c r="J24" i="9"/>
  <c r="M24" i="9"/>
  <c r="N24" i="9" s="1"/>
  <c r="E24" i="9"/>
  <c r="D25" i="9" s="1"/>
  <c r="A27" i="9"/>
  <c r="L27" i="9" s="1"/>
  <c r="C28" i="9"/>
  <c r="J158" i="6" l="1"/>
  <c r="M158" i="6"/>
  <c r="N158" i="6" s="1"/>
  <c r="H158" i="6"/>
  <c r="E158" i="6" s="1"/>
  <c r="A208" i="6"/>
  <c r="L208" i="6" s="1"/>
  <c r="D188" i="8"/>
  <c r="G188" i="8"/>
  <c r="I188" i="8" s="1"/>
  <c r="K187" i="8" s="1"/>
  <c r="F207" i="6"/>
  <c r="M25" i="9"/>
  <c r="N25" i="9" s="1"/>
  <c r="J25" i="9"/>
  <c r="G25" i="9"/>
  <c r="H25" i="9" s="1"/>
  <c r="B28" i="9"/>
  <c r="F27" i="9"/>
  <c r="G159" i="6" l="1"/>
  <c r="I159" i="6" s="1"/>
  <c r="K158" i="6" s="1"/>
  <c r="M188" i="8"/>
  <c r="N188" i="8" s="1"/>
  <c r="J188" i="8"/>
  <c r="H188" i="8"/>
  <c r="E188" i="8" s="1"/>
  <c r="D189" i="8" s="1"/>
  <c r="F208" i="6"/>
  <c r="C29" i="9"/>
  <c r="I25" i="9"/>
  <c r="K24" i="9" s="1"/>
  <c r="A28" i="9"/>
  <c r="L28" i="9" s="1"/>
  <c r="H159" i="6" l="1"/>
  <c r="E159" i="6" s="1"/>
  <c r="G160" i="6" s="1"/>
  <c r="I160" i="6" s="1"/>
  <c r="K159" i="6" s="1"/>
  <c r="M189" i="8"/>
  <c r="N189" i="8" s="1"/>
  <c r="J189" i="8"/>
  <c r="D183" i="6"/>
  <c r="G189" i="8"/>
  <c r="I189" i="8" s="1"/>
  <c r="K188" i="8" s="1"/>
  <c r="E25" i="9"/>
  <c r="D26" i="9" s="1"/>
  <c r="H26" i="9" s="1"/>
  <c r="B29" i="9"/>
  <c r="F28" i="9"/>
  <c r="D160" i="6" l="1"/>
  <c r="H160" i="6" s="1"/>
  <c r="E160" i="6" s="1"/>
  <c r="H189" i="8"/>
  <c r="E189" i="8" s="1"/>
  <c r="J183" i="6"/>
  <c r="M183" i="6"/>
  <c r="N183" i="6" s="1"/>
  <c r="G26" i="9"/>
  <c r="I26" i="9" s="1"/>
  <c r="K25" i="9" s="1"/>
  <c r="C30" i="9"/>
  <c r="B30" i="9" s="1"/>
  <c r="A29" i="9"/>
  <c r="L29" i="9" s="1"/>
  <c r="M26" i="9"/>
  <c r="N26" i="9" s="1"/>
  <c r="J26" i="9"/>
  <c r="M160" i="6" l="1"/>
  <c r="N160" i="6" s="1"/>
  <c r="J160" i="6"/>
  <c r="D161" i="6"/>
  <c r="G161" i="6"/>
  <c r="I161" i="6" s="1"/>
  <c r="K160" i="6" s="1"/>
  <c r="D190" i="8"/>
  <c r="G190" i="8"/>
  <c r="I190" i="8" s="1"/>
  <c r="K189" i="8" s="1"/>
  <c r="E26" i="9"/>
  <c r="D27" i="9" s="1"/>
  <c r="F29" i="9"/>
  <c r="A30" i="9"/>
  <c r="C31" i="9"/>
  <c r="G27" i="9" l="1"/>
  <c r="M161" i="6"/>
  <c r="N161" i="6" s="1"/>
  <c r="J161" i="6"/>
  <c r="H161" i="6"/>
  <c r="E161" i="6" s="1"/>
  <c r="M190" i="8"/>
  <c r="N190" i="8" s="1"/>
  <c r="J190" i="8"/>
  <c r="H190" i="8"/>
  <c r="E190" i="8" s="1"/>
  <c r="H27" i="9"/>
  <c r="B31" i="9"/>
  <c r="C32" i="9" s="1"/>
  <c r="J27" i="9"/>
  <c r="M27" i="9"/>
  <c r="N27" i="9" s="1"/>
  <c r="I27" i="9"/>
  <c r="K26" i="9" s="1"/>
  <c r="L30" i="9"/>
  <c r="F30" i="9"/>
  <c r="D162" i="6" l="1"/>
  <c r="G162" i="6"/>
  <c r="I162" i="6" s="1"/>
  <c r="K161" i="6" s="1"/>
  <c r="D191" i="8"/>
  <c r="G191" i="8"/>
  <c r="I191" i="8" s="1"/>
  <c r="K190" i="8" s="1"/>
  <c r="E27" i="9"/>
  <c r="D28" i="9" s="1"/>
  <c r="H28" i="9" s="1"/>
  <c r="B32" i="9"/>
  <c r="A31" i="9"/>
  <c r="J162" i="6" l="1"/>
  <c r="M162" i="6"/>
  <c r="N162" i="6" s="1"/>
  <c r="H162" i="6"/>
  <c r="E162" i="6" s="1"/>
  <c r="G28" i="9"/>
  <c r="I28" i="9" s="1"/>
  <c r="K27" i="9" s="1"/>
  <c r="M191" i="8"/>
  <c r="N191" i="8" s="1"/>
  <c r="J191" i="8"/>
  <c r="H191" i="8"/>
  <c r="E191" i="8" s="1"/>
  <c r="C33" i="9"/>
  <c r="J28" i="9"/>
  <c r="M28" i="9"/>
  <c r="N28" i="9" s="1"/>
  <c r="E28" i="9"/>
  <c r="D29" i="9" s="1"/>
  <c r="L31" i="9"/>
  <c r="F31" i="9"/>
  <c r="A32" i="9"/>
  <c r="L32" i="9" s="1"/>
  <c r="G163" i="6" l="1"/>
  <c r="I163" i="6" s="1"/>
  <c r="K162" i="6" s="1"/>
  <c r="H163" i="6"/>
  <c r="E163" i="6" s="1"/>
  <c r="D192" i="8"/>
  <c r="G192" i="8"/>
  <c r="I192" i="8" s="1"/>
  <c r="K191" i="8" s="1"/>
  <c r="J29" i="9"/>
  <c r="M29" i="9"/>
  <c r="N29" i="9" s="1"/>
  <c r="G29" i="9"/>
  <c r="H29" i="9" s="1"/>
  <c r="B33" i="9"/>
  <c r="C34" i="9" s="1"/>
  <c r="F32" i="9"/>
  <c r="G164" i="6" l="1"/>
  <c r="I164" i="6" s="1"/>
  <c r="K163" i="6" s="1"/>
  <c r="D164" i="6"/>
  <c r="M192" i="8"/>
  <c r="N192" i="8" s="1"/>
  <c r="J192" i="8"/>
  <c r="H192" i="8"/>
  <c r="E192" i="8" s="1"/>
  <c r="D193" i="8" s="1"/>
  <c r="B34" i="9"/>
  <c r="C35" i="9" s="1"/>
  <c r="A33" i="9"/>
  <c r="L33" i="9" s="1"/>
  <c r="I29" i="9"/>
  <c r="K28" i="9" s="1"/>
  <c r="J193" i="8" l="1"/>
  <c r="M193" i="8"/>
  <c r="N193" i="8" s="1"/>
  <c r="M164" i="6"/>
  <c r="N164" i="6" s="1"/>
  <c r="H164" i="6"/>
  <c r="E164" i="6" s="1"/>
  <c r="J164" i="6"/>
  <c r="G193" i="8"/>
  <c r="I193" i="8" s="1"/>
  <c r="K192" i="8" s="1"/>
  <c r="D187" i="6"/>
  <c r="E29" i="9"/>
  <c r="D30" i="9" s="1"/>
  <c r="H30" i="9" s="1"/>
  <c r="F33" i="9"/>
  <c r="B35" i="9"/>
  <c r="C36" i="9" s="1"/>
  <c r="A34" i="9"/>
  <c r="D165" i="6" l="1"/>
  <c r="G165" i="6"/>
  <c r="I165" i="6" s="1"/>
  <c r="K164" i="6" s="1"/>
  <c r="H193" i="8"/>
  <c r="E193" i="8" s="1"/>
  <c r="M187" i="6"/>
  <c r="N187" i="6" s="1"/>
  <c r="J187" i="6"/>
  <c r="G30" i="9"/>
  <c r="I30" i="9" s="1"/>
  <c r="K29" i="9" s="1"/>
  <c r="L34" i="9"/>
  <c r="F34" i="9"/>
  <c r="B36" i="9"/>
  <c r="M30" i="9"/>
  <c r="N30" i="9" s="1"/>
  <c r="J30" i="9"/>
  <c r="A35" i="9"/>
  <c r="L35" i="9" s="1"/>
  <c r="J165" i="6" l="1"/>
  <c r="M165" i="6"/>
  <c r="N165" i="6" s="1"/>
  <c r="H165" i="6"/>
  <c r="E165" i="6" s="1"/>
  <c r="D194" i="8"/>
  <c r="G194" i="8"/>
  <c r="I194" i="8" s="1"/>
  <c r="K193" i="8" s="1"/>
  <c r="E30" i="9"/>
  <c r="D31" i="9" s="1"/>
  <c r="A36" i="9"/>
  <c r="L36" i="9" s="1"/>
  <c r="F35" i="9"/>
  <c r="C37" i="9"/>
  <c r="G31" i="9" l="1"/>
  <c r="I31" i="9" s="1"/>
  <c r="K30" i="9" s="1"/>
  <c r="G166" i="6"/>
  <c r="I166" i="6" s="1"/>
  <c r="K165" i="6" s="1"/>
  <c r="D166" i="6"/>
  <c r="J194" i="8"/>
  <c r="M194" i="8"/>
  <c r="N194" i="8" s="1"/>
  <c r="H194" i="8"/>
  <c r="E194" i="8" s="1"/>
  <c r="H31" i="9"/>
  <c r="J31" i="9"/>
  <c r="M31" i="9"/>
  <c r="N31" i="9" s="1"/>
  <c r="B37" i="9"/>
  <c r="C38" i="9" s="1"/>
  <c r="F36" i="9"/>
  <c r="M166" i="6" l="1"/>
  <c r="N166" i="6" s="1"/>
  <c r="H166" i="6"/>
  <c r="E166" i="6" s="1"/>
  <c r="J166" i="6"/>
  <c r="D195" i="8"/>
  <c r="G195" i="8"/>
  <c r="I195" i="8" s="1"/>
  <c r="K194" i="8" s="1"/>
  <c r="E31" i="9"/>
  <c r="D32" i="9" s="1"/>
  <c r="H32" i="9" s="1"/>
  <c r="B38" i="9"/>
  <c r="C39" i="9" s="1"/>
  <c r="A37" i="9"/>
  <c r="L37" i="9" s="1"/>
  <c r="G167" i="6" l="1"/>
  <c r="I167" i="6" s="1"/>
  <c r="K166" i="6" s="1"/>
  <c r="H167" i="6"/>
  <c r="E167" i="6" s="1"/>
  <c r="G32" i="9"/>
  <c r="I32" i="9" s="1"/>
  <c r="K31" i="9" s="1"/>
  <c r="J195" i="8"/>
  <c r="M195" i="8"/>
  <c r="N195" i="8" s="1"/>
  <c r="H195" i="8"/>
  <c r="E195" i="8" s="1"/>
  <c r="F37" i="9"/>
  <c r="B39" i="9"/>
  <c r="A38" i="9"/>
  <c r="M32" i="9"/>
  <c r="N32" i="9" s="1"/>
  <c r="J32" i="9"/>
  <c r="E32" i="9"/>
  <c r="D33" i="9" s="1"/>
  <c r="D168" i="6" l="1"/>
  <c r="G168" i="6"/>
  <c r="I168" i="6" s="1"/>
  <c r="K167" i="6" s="1"/>
  <c r="D196" i="8"/>
  <c r="G196" i="8"/>
  <c r="I196" i="8" s="1"/>
  <c r="K195" i="8"/>
  <c r="J33" i="9"/>
  <c r="M33" i="9"/>
  <c r="N33" i="9" s="1"/>
  <c r="L38" i="9"/>
  <c r="F38" i="9"/>
  <c r="A39" i="9"/>
  <c r="L39" i="9" s="1"/>
  <c r="C40" i="9"/>
  <c r="G33" i="9"/>
  <c r="H33" i="9" s="1"/>
  <c r="J168" i="6" l="1"/>
  <c r="H168" i="6"/>
  <c r="E168" i="6" s="1"/>
  <c r="M168" i="6"/>
  <c r="N168" i="6" s="1"/>
  <c r="M196" i="8"/>
  <c r="N196" i="8" s="1"/>
  <c r="J196" i="8"/>
  <c r="H196" i="8"/>
  <c r="E196" i="8" s="1"/>
  <c r="D197" i="8" s="1"/>
  <c r="B40" i="9"/>
  <c r="C41" i="9" s="1"/>
  <c r="I33" i="9"/>
  <c r="K32" i="9" s="1"/>
  <c r="F39" i="9"/>
  <c r="M197" i="8" l="1"/>
  <c r="N197" i="8" s="1"/>
  <c r="J197" i="8"/>
  <c r="D169" i="6"/>
  <c r="G169" i="6"/>
  <c r="I169" i="6" s="1"/>
  <c r="K168" i="6" s="1"/>
  <c r="G197" i="8"/>
  <c r="I197" i="8" s="1"/>
  <c r="K196" i="8" s="1"/>
  <c r="D191" i="6"/>
  <c r="E33" i="9"/>
  <c r="D34" i="9" s="1"/>
  <c r="H34" i="9" s="1"/>
  <c r="B41" i="9"/>
  <c r="C42" i="9" s="1"/>
  <c r="A40" i="9"/>
  <c r="L40" i="9" s="1"/>
  <c r="M169" i="6" l="1"/>
  <c r="N169" i="6" s="1"/>
  <c r="J169" i="6"/>
  <c r="H169" i="6"/>
  <c r="E169" i="6" s="1"/>
  <c r="M191" i="6"/>
  <c r="N191" i="6" s="1"/>
  <c r="J191" i="6"/>
  <c r="H197" i="8"/>
  <c r="E197" i="8" s="1"/>
  <c r="G34" i="9"/>
  <c r="I34" i="9" s="1"/>
  <c r="K33" i="9" s="1"/>
  <c r="B42" i="9"/>
  <c r="A41" i="9"/>
  <c r="L41" i="9" s="1"/>
  <c r="M34" i="9"/>
  <c r="N34" i="9" s="1"/>
  <c r="J34" i="9"/>
  <c r="F40" i="9"/>
  <c r="G170" i="6" l="1"/>
  <c r="I170" i="6" s="1"/>
  <c r="K169" i="6" s="1"/>
  <c r="D170" i="6"/>
  <c r="D198" i="8"/>
  <c r="G198" i="8"/>
  <c r="I198" i="8" s="1"/>
  <c r="K197" i="8" s="1"/>
  <c r="E34" i="9"/>
  <c r="D35" i="9" s="1"/>
  <c r="F41" i="9"/>
  <c r="A42" i="9"/>
  <c r="C43" i="9"/>
  <c r="H170" i="6" l="1"/>
  <c r="E170" i="6" s="1"/>
  <c r="M170" i="6"/>
  <c r="N170" i="6" s="1"/>
  <c r="J170" i="6"/>
  <c r="G35" i="9"/>
  <c r="I35" i="9" s="1"/>
  <c r="K34" i="9" s="1"/>
  <c r="M198" i="8"/>
  <c r="N198" i="8" s="1"/>
  <c r="J198" i="8"/>
  <c r="H198" i="8"/>
  <c r="E198" i="8" s="1"/>
  <c r="H35" i="9"/>
  <c r="B43" i="9"/>
  <c r="J35" i="9"/>
  <c r="M35" i="9"/>
  <c r="N35" i="9" s="1"/>
  <c r="L42" i="9"/>
  <c r="F42" i="9"/>
  <c r="G171" i="6" l="1"/>
  <c r="I171" i="6" s="1"/>
  <c r="K170" i="6" s="1"/>
  <c r="D199" i="8"/>
  <c r="G199" i="8"/>
  <c r="I199" i="8" s="1"/>
  <c r="K198" i="8" s="1"/>
  <c r="E35" i="9"/>
  <c r="D36" i="9" s="1"/>
  <c r="H36" i="9" s="1"/>
  <c r="A43" i="9"/>
  <c r="L43" i="9" s="1"/>
  <c r="C44" i="9"/>
  <c r="H171" i="6" l="1"/>
  <c r="E171" i="6" s="1"/>
  <c r="G36" i="9"/>
  <c r="I36" i="9" s="1"/>
  <c r="K35" i="9" s="1"/>
  <c r="M199" i="8"/>
  <c r="N199" i="8" s="1"/>
  <c r="J199" i="8"/>
  <c r="H199" i="8"/>
  <c r="E199" i="8" s="1"/>
  <c r="M36" i="9"/>
  <c r="N36" i="9" s="1"/>
  <c r="J36" i="9"/>
  <c r="E36" i="9"/>
  <c r="D37" i="9" s="1"/>
  <c r="B44" i="9"/>
  <c r="F43" i="9"/>
  <c r="G172" i="6" l="1"/>
  <c r="I172" i="6" s="1"/>
  <c r="K171" i="6" s="1"/>
  <c r="D172" i="6"/>
  <c r="D200" i="8"/>
  <c r="G200" i="8"/>
  <c r="I200" i="8" s="1"/>
  <c r="K199" i="8" s="1"/>
  <c r="M37" i="9"/>
  <c r="N37" i="9" s="1"/>
  <c r="J37" i="9"/>
  <c r="A44" i="9"/>
  <c r="L44" i="9" s="1"/>
  <c r="G37" i="9"/>
  <c r="H37" i="9" s="1"/>
  <c r="C45" i="9"/>
  <c r="J172" i="6" l="1"/>
  <c r="M172" i="6"/>
  <c r="N172" i="6" s="1"/>
  <c r="H172" i="6"/>
  <c r="E172" i="6" s="1"/>
  <c r="D195" i="6"/>
  <c r="M200" i="8"/>
  <c r="N200" i="8" s="1"/>
  <c r="J200" i="8"/>
  <c r="H200" i="8"/>
  <c r="E200" i="8" s="1"/>
  <c r="D201" i="8" s="1"/>
  <c r="F44" i="9"/>
  <c r="I37" i="9"/>
  <c r="K36" i="9" s="1"/>
  <c r="B45" i="9"/>
  <c r="C46" i="9" s="1"/>
  <c r="J201" i="8" l="1"/>
  <c r="M201" i="8"/>
  <c r="N201" i="8" s="1"/>
  <c r="D173" i="6"/>
  <c r="G173" i="6"/>
  <c r="I173" i="6" s="1"/>
  <c r="K172" i="6" s="1"/>
  <c r="G201" i="8"/>
  <c r="I201" i="8" s="1"/>
  <c r="K200" i="8" s="1"/>
  <c r="H201" i="8"/>
  <c r="E201" i="8" s="1"/>
  <c r="J195" i="6"/>
  <c r="M195" i="6"/>
  <c r="N195" i="6" s="1"/>
  <c r="E37" i="9"/>
  <c r="D38" i="9" s="1"/>
  <c r="H38" i="9" s="1"/>
  <c r="B46" i="9"/>
  <c r="C47" i="9" s="1"/>
  <c r="A45" i="9"/>
  <c r="L45" i="9" s="1"/>
  <c r="J173" i="6" l="1"/>
  <c r="M173" i="6"/>
  <c r="N173" i="6" s="1"/>
  <c r="H173" i="6"/>
  <c r="E173" i="6" s="1"/>
  <c r="D202" i="8"/>
  <c r="G202" i="8"/>
  <c r="I202" i="8" s="1"/>
  <c r="K201" i="8" s="1"/>
  <c r="G38" i="9"/>
  <c r="I38" i="9" s="1"/>
  <c r="K37" i="9" s="1"/>
  <c r="F45" i="9"/>
  <c r="B47" i="9"/>
  <c r="A46" i="9"/>
  <c r="M38" i="9"/>
  <c r="N38" i="9" s="1"/>
  <c r="J38" i="9"/>
  <c r="D174" i="6" l="1"/>
  <c r="G174" i="6"/>
  <c r="I174" i="6" s="1"/>
  <c r="K173" i="6" s="1"/>
  <c r="M202" i="8"/>
  <c r="N202" i="8" s="1"/>
  <c r="J202" i="8"/>
  <c r="H202" i="8"/>
  <c r="E202" i="8" s="1"/>
  <c r="E38" i="9"/>
  <c r="D39" i="9" s="1"/>
  <c r="C48" i="9"/>
  <c r="L46" i="9"/>
  <c r="F46" i="9"/>
  <c r="A47" i="9"/>
  <c r="L47" i="9" s="1"/>
  <c r="J174" i="6" l="1"/>
  <c r="H174" i="6"/>
  <c r="E174" i="6" s="1"/>
  <c r="M174" i="6"/>
  <c r="N174" i="6" s="1"/>
  <c r="D203" i="8"/>
  <c r="G203" i="8"/>
  <c r="I203" i="8" s="1"/>
  <c r="K202" i="8" s="1"/>
  <c r="G39" i="9"/>
  <c r="I39" i="9" s="1"/>
  <c r="K38" i="9" s="1"/>
  <c r="F47" i="9"/>
  <c r="B48" i="9"/>
  <c r="M39" i="9"/>
  <c r="N39" i="9" s="1"/>
  <c r="J39" i="9"/>
  <c r="G175" i="6" l="1"/>
  <c r="I175" i="6" s="1"/>
  <c r="K174" i="6" s="1"/>
  <c r="H175" i="6"/>
  <c r="E175" i="6" s="1"/>
  <c r="J203" i="8"/>
  <c r="M203" i="8"/>
  <c r="N203" i="8" s="1"/>
  <c r="H203" i="8"/>
  <c r="E203" i="8" s="1"/>
  <c r="H39" i="9"/>
  <c r="E39" i="9" s="1"/>
  <c r="A48" i="9"/>
  <c r="L48" i="9" s="1"/>
  <c r="C49" i="9"/>
  <c r="D176" i="6" l="1"/>
  <c r="G176" i="6"/>
  <c r="I176" i="6" s="1"/>
  <c r="K175" i="6" s="1"/>
  <c r="D204" i="8"/>
  <c r="G204" i="8"/>
  <c r="I204" i="8" s="1"/>
  <c r="K203" i="8" s="1"/>
  <c r="D40" i="9"/>
  <c r="H40" i="9" s="1"/>
  <c r="G40" i="9"/>
  <c r="I40" i="9" s="1"/>
  <c r="K39" i="9" s="1"/>
  <c r="B49" i="9"/>
  <c r="C50" i="9" s="1"/>
  <c r="F48" i="9"/>
  <c r="M176" i="6" l="1"/>
  <c r="N176" i="6" s="1"/>
  <c r="J176" i="6"/>
  <c r="H176" i="6"/>
  <c r="E176" i="6" s="1"/>
  <c r="M204" i="8"/>
  <c r="N204" i="8" s="1"/>
  <c r="J204" i="8"/>
  <c r="H204" i="8"/>
  <c r="E204" i="8" s="1"/>
  <c r="D205" i="8" s="1"/>
  <c r="E40" i="9"/>
  <c r="D41" i="9" s="1"/>
  <c r="M41" i="9" s="1"/>
  <c r="N41" i="9" s="1"/>
  <c r="M40" i="9"/>
  <c r="N40" i="9" s="1"/>
  <c r="J40" i="9"/>
  <c r="B50" i="9"/>
  <c r="A49" i="9"/>
  <c r="L49" i="9" s="1"/>
  <c r="G41" i="9" l="1"/>
  <c r="D177" i="6"/>
  <c r="G177" i="6"/>
  <c r="I177" i="6" s="1"/>
  <c r="J205" i="8"/>
  <c r="M205" i="8"/>
  <c r="N205" i="8" s="1"/>
  <c r="K176" i="6"/>
  <c r="H41" i="9"/>
  <c r="G205" i="8"/>
  <c r="I205" i="8" s="1"/>
  <c r="K204" i="8" s="1"/>
  <c r="D199" i="6"/>
  <c r="J41" i="9"/>
  <c r="F49" i="9"/>
  <c r="C51" i="9"/>
  <c r="I41" i="9"/>
  <c r="K40" i="9" s="1"/>
  <c r="A50" i="9"/>
  <c r="J177" i="6" l="1"/>
  <c r="M177" i="6"/>
  <c r="N177" i="6" s="1"/>
  <c r="H177" i="6"/>
  <c r="E177" i="6" s="1"/>
  <c r="J199" i="6"/>
  <c r="M199" i="6"/>
  <c r="N199" i="6" s="1"/>
  <c r="H205" i="8"/>
  <c r="E205" i="8" s="1"/>
  <c r="E41" i="9"/>
  <c r="D42" i="9" s="1"/>
  <c r="H42" i="9" s="1"/>
  <c r="L50" i="9"/>
  <c r="F50" i="9"/>
  <c r="B51" i="9"/>
  <c r="D178" i="6" l="1"/>
  <c r="G178" i="6"/>
  <c r="I178" i="6" s="1"/>
  <c r="K177" i="6" s="1"/>
  <c r="D206" i="8"/>
  <c r="G206" i="8"/>
  <c r="I206" i="8" s="1"/>
  <c r="K205" i="8" s="1"/>
  <c r="G42" i="9"/>
  <c r="I42" i="9" s="1"/>
  <c r="K41" i="9" s="1"/>
  <c r="A51" i="9"/>
  <c r="L51" i="9" s="1"/>
  <c r="J42" i="9"/>
  <c r="M42" i="9"/>
  <c r="N42" i="9" s="1"/>
  <c r="C52" i="9"/>
  <c r="J178" i="6" l="1"/>
  <c r="H178" i="6"/>
  <c r="E178" i="6" s="1"/>
  <c r="M178" i="6"/>
  <c r="N178" i="6" s="1"/>
  <c r="J206" i="8"/>
  <c r="M206" i="8"/>
  <c r="N206" i="8" s="1"/>
  <c r="H206" i="8"/>
  <c r="E206" i="8" s="1"/>
  <c r="E42" i="9"/>
  <c r="D43" i="9" s="1"/>
  <c r="F51" i="9"/>
  <c r="B52" i="9"/>
  <c r="G179" i="6" l="1"/>
  <c r="I179" i="6" s="1"/>
  <c r="K178" i="6" s="1"/>
  <c r="H179" i="6"/>
  <c r="E179" i="6" s="1"/>
  <c r="D207" i="8"/>
  <c r="G207" i="8"/>
  <c r="I207" i="8" s="1"/>
  <c r="K206" i="8" s="1"/>
  <c r="G43" i="9"/>
  <c r="I43" i="9" s="1"/>
  <c r="K42" i="9" s="1"/>
  <c r="M43" i="9"/>
  <c r="N43" i="9" s="1"/>
  <c r="J43" i="9"/>
  <c r="A52" i="9"/>
  <c r="L52" i="9" s="1"/>
  <c r="C53" i="9"/>
  <c r="G180" i="6" l="1"/>
  <c r="I180" i="6" s="1"/>
  <c r="K179" i="6" s="1"/>
  <c r="D180" i="6"/>
  <c r="J207" i="8"/>
  <c r="M207" i="8"/>
  <c r="N207" i="8" s="1"/>
  <c r="H207" i="8"/>
  <c r="E207" i="8" s="1"/>
  <c r="H43" i="9"/>
  <c r="E43" i="9" s="1"/>
  <c r="D44" i="9" s="1"/>
  <c r="H44" i="9" s="1"/>
  <c r="F52" i="9"/>
  <c r="B53" i="9"/>
  <c r="J180" i="6" l="1"/>
  <c r="H180" i="6"/>
  <c r="E180" i="6" s="1"/>
  <c r="M180" i="6"/>
  <c r="N180" i="6" s="1"/>
  <c r="D208" i="8"/>
  <c r="G208" i="8"/>
  <c r="G44" i="9"/>
  <c r="I44" i="9" s="1"/>
  <c r="K43" i="9" s="1"/>
  <c r="C54" i="9"/>
  <c r="B54" i="9" s="1"/>
  <c r="M44" i="9"/>
  <c r="N44" i="9" s="1"/>
  <c r="J44" i="9"/>
  <c r="E44" i="9"/>
  <c r="D45" i="9" s="1"/>
  <c r="A53" i="9"/>
  <c r="L53" i="9" s="1"/>
  <c r="D181" i="6" l="1"/>
  <c r="G181" i="6"/>
  <c r="I181" i="6" s="1"/>
  <c r="K180" i="6" s="1"/>
  <c r="I208" i="8"/>
  <c r="K207" i="8" s="1"/>
  <c r="E13" i="8"/>
  <c r="E208" i="8"/>
  <c r="M208" i="8"/>
  <c r="N208" i="8" s="1"/>
  <c r="M10" i="8" s="1"/>
  <c r="J208" i="8"/>
  <c r="D13" i="8"/>
  <c r="E35" i="3" s="1"/>
  <c r="H208" i="8"/>
  <c r="F13" i="8" s="1"/>
  <c r="F53" i="9"/>
  <c r="M45" i="9"/>
  <c r="N45" i="9" s="1"/>
  <c r="J45" i="9"/>
  <c r="A54" i="9"/>
  <c r="G45" i="9"/>
  <c r="H45" i="9" s="1"/>
  <c r="C55" i="9"/>
  <c r="J181" i="6" l="1"/>
  <c r="M181" i="6"/>
  <c r="N181" i="6" s="1"/>
  <c r="H181" i="6"/>
  <c r="E181" i="6" s="1"/>
  <c r="D203" i="6"/>
  <c r="G13" i="8"/>
  <c r="I13" i="8"/>
  <c r="K208" i="8"/>
  <c r="L54" i="9"/>
  <c r="F54" i="9"/>
  <c r="B55" i="9"/>
  <c r="I45" i="9"/>
  <c r="K44" i="9" s="1"/>
  <c r="D182" i="6" l="1"/>
  <c r="G182" i="6"/>
  <c r="I182" i="6" s="1"/>
  <c r="K181" i="6" s="1"/>
  <c r="H13" i="8"/>
  <c r="J13" i="8"/>
  <c r="M203" i="6"/>
  <c r="N203" i="6" s="1"/>
  <c r="J203" i="6"/>
  <c r="E45" i="9"/>
  <c r="D46" i="9" s="1"/>
  <c r="H46" i="9" s="1"/>
  <c r="C56" i="9"/>
  <c r="A55" i="9"/>
  <c r="L55" i="9" s="1"/>
  <c r="M182" i="6" l="1"/>
  <c r="N182" i="6" s="1"/>
  <c r="J182" i="6"/>
  <c r="H182" i="6"/>
  <c r="E182" i="6" s="1"/>
  <c r="G46" i="9"/>
  <c r="I46" i="9" s="1"/>
  <c r="K45" i="9" s="1"/>
  <c r="B56" i="9"/>
  <c r="C57" i="9" s="1"/>
  <c r="F55" i="9"/>
  <c r="J46" i="9"/>
  <c r="M46" i="9"/>
  <c r="N46" i="9" s="1"/>
  <c r="G183" i="6" l="1"/>
  <c r="I183" i="6" s="1"/>
  <c r="K182" i="6" s="1"/>
  <c r="H183" i="6"/>
  <c r="E183" i="6" s="1"/>
  <c r="E46" i="9"/>
  <c r="D47" i="9" s="1"/>
  <c r="B57" i="9"/>
  <c r="C58" i="9" s="1"/>
  <c r="A56" i="9"/>
  <c r="L56" i="9" s="1"/>
  <c r="G184" i="6" l="1"/>
  <c r="I184" i="6" s="1"/>
  <c r="K183" i="6" s="1"/>
  <c r="D184" i="6"/>
  <c r="G47" i="9"/>
  <c r="I47" i="9" s="1"/>
  <c r="K46" i="9" s="1"/>
  <c r="B58" i="9"/>
  <c r="A57" i="9"/>
  <c r="L57" i="9" s="1"/>
  <c r="F56" i="9"/>
  <c r="J47" i="9"/>
  <c r="M47" i="9"/>
  <c r="N47" i="9" s="1"/>
  <c r="J184" i="6" l="1"/>
  <c r="M184" i="6"/>
  <c r="N184" i="6" s="1"/>
  <c r="H184" i="6"/>
  <c r="E184" i="6" s="1"/>
  <c r="H47" i="9"/>
  <c r="E47" i="9" s="1"/>
  <c r="D48" i="9" s="1"/>
  <c r="H48" i="9" s="1"/>
  <c r="F57" i="9"/>
  <c r="A58" i="9"/>
  <c r="C59" i="9"/>
  <c r="D185" i="6" l="1"/>
  <c r="G185" i="6"/>
  <c r="I185" i="6" s="1"/>
  <c r="K184" i="6" s="1"/>
  <c r="G48" i="9"/>
  <c r="I48" i="9" s="1"/>
  <c r="K47" i="9" s="1"/>
  <c r="L58" i="9"/>
  <c r="F58" i="9"/>
  <c r="B59" i="9"/>
  <c r="J48" i="9"/>
  <c r="M48" i="9"/>
  <c r="N48" i="9" s="1"/>
  <c r="E48" i="9"/>
  <c r="D49" i="9" s="1"/>
  <c r="M185" i="6" l="1"/>
  <c r="N185" i="6" s="1"/>
  <c r="J185" i="6"/>
  <c r="H185" i="6"/>
  <c r="E185" i="6" s="1"/>
  <c r="J49" i="9"/>
  <c r="M49" i="9"/>
  <c r="N49" i="9" s="1"/>
  <c r="A59" i="9"/>
  <c r="L59" i="9" s="1"/>
  <c r="C60" i="9"/>
  <c r="G49" i="9"/>
  <c r="H49" i="9" s="1"/>
  <c r="D186" i="6" l="1"/>
  <c r="G186" i="6"/>
  <c r="I186" i="6" s="1"/>
  <c r="K185" i="6" s="1"/>
  <c r="D207" i="6"/>
  <c r="F59" i="9"/>
  <c r="I49" i="9"/>
  <c r="K48" i="9" s="1"/>
  <c r="B60" i="9"/>
  <c r="J186" i="6" l="1"/>
  <c r="M186" i="6"/>
  <c r="N186" i="6" s="1"/>
  <c r="H186" i="6"/>
  <c r="E186" i="6" s="1"/>
  <c r="M207" i="6"/>
  <c r="N207" i="6" s="1"/>
  <c r="J207" i="6"/>
  <c r="E49" i="9"/>
  <c r="D50" i="9" s="1"/>
  <c r="H50" i="9" s="1"/>
  <c r="A60" i="9"/>
  <c r="L60" i="9" s="1"/>
  <c r="C61" i="9"/>
  <c r="G187" i="6" l="1"/>
  <c r="I187" i="6" s="1"/>
  <c r="K186" i="6" s="1"/>
  <c r="H187" i="6"/>
  <c r="E187" i="6" s="1"/>
  <c r="G50" i="9"/>
  <c r="I50" i="9" s="1"/>
  <c r="K49" i="9" s="1"/>
  <c r="B61" i="9"/>
  <c r="C62" i="9" s="1"/>
  <c r="J50" i="9"/>
  <c r="M50" i="9"/>
  <c r="N50" i="9" s="1"/>
  <c r="F60" i="9"/>
  <c r="D188" i="6" l="1"/>
  <c r="G188" i="6"/>
  <c r="I188" i="6" s="1"/>
  <c r="K187" i="6" s="1"/>
  <c r="E50" i="9"/>
  <c r="D51" i="9" s="1"/>
  <c r="B62" i="9"/>
  <c r="A61" i="9"/>
  <c r="L61" i="9" s="1"/>
  <c r="J188" i="6" l="1"/>
  <c r="M188" i="6"/>
  <c r="N188" i="6" s="1"/>
  <c r="H188" i="6"/>
  <c r="E188" i="6" s="1"/>
  <c r="G51" i="9"/>
  <c r="I51" i="9" s="1"/>
  <c r="K50" i="9" s="1"/>
  <c r="F61" i="9"/>
  <c r="A62" i="9"/>
  <c r="C63" i="9"/>
  <c r="J51" i="9"/>
  <c r="M51" i="9"/>
  <c r="N51" i="9" s="1"/>
  <c r="D189" i="6" l="1"/>
  <c r="G189" i="6"/>
  <c r="H51" i="9"/>
  <c r="E51" i="9" s="1"/>
  <c r="D52" i="9" s="1"/>
  <c r="H52" i="9" s="1"/>
  <c r="L62" i="9"/>
  <c r="F62" i="9"/>
  <c r="B63" i="9"/>
  <c r="C64" i="9" s="1"/>
  <c r="I189" i="6" l="1"/>
  <c r="K188" i="6" s="1"/>
  <c r="J189" i="6"/>
  <c r="M189" i="6"/>
  <c r="N189" i="6" s="1"/>
  <c r="H189" i="6"/>
  <c r="E189" i="6" s="1"/>
  <c r="G52" i="9"/>
  <c r="I52" i="9" s="1"/>
  <c r="K51" i="9" s="1"/>
  <c r="B64" i="9"/>
  <c r="A63" i="9"/>
  <c r="M52" i="9"/>
  <c r="N52" i="9" s="1"/>
  <c r="J52" i="9"/>
  <c r="E52" i="9"/>
  <c r="D53" i="9" s="1"/>
  <c r="G190" i="6" l="1"/>
  <c r="D190" i="6"/>
  <c r="J53" i="9"/>
  <c r="M53" i="9"/>
  <c r="N53" i="9" s="1"/>
  <c r="L63" i="9"/>
  <c r="F63" i="9"/>
  <c r="C65" i="9"/>
  <c r="G53" i="9"/>
  <c r="H53" i="9" s="1"/>
  <c r="A64" i="9"/>
  <c r="L64" i="9" s="1"/>
  <c r="M190" i="6" l="1"/>
  <c r="N190" i="6" s="1"/>
  <c r="J190" i="6"/>
  <c r="H190" i="6"/>
  <c r="E190" i="6" s="1"/>
  <c r="I190" i="6"/>
  <c r="K189" i="6" s="1"/>
  <c r="F64" i="9"/>
  <c r="B65" i="9"/>
  <c r="C66" i="9" s="1"/>
  <c r="I53" i="9"/>
  <c r="K52" i="9" s="1"/>
  <c r="G191" i="6" l="1"/>
  <c r="H191" i="6"/>
  <c r="E191" i="6" s="1"/>
  <c r="E53" i="9"/>
  <c r="D54" i="9" s="1"/>
  <c r="H54" i="9" s="1"/>
  <c r="B66" i="9"/>
  <c r="A65" i="9"/>
  <c r="L65" i="9" s="1"/>
  <c r="G192" i="6" l="1"/>
  <c r="I192" i="6" s="1"/>
  <c r="K191" i="6" s="1"/>
  <c r="D192" i="6"/>
  <c r="I191" i="6"/>
  <c r="K190" i="6" s="1"/>
  <c r="G54" i="9"/>
  <c r="I54" i="9" s="1"/>
  <c r="K53" i="9" s="1"/>
  <c r="F65" i="9"/>
  <c r="J54" i="9"/>
  <c r="M54" i="9"/>
  <c r="N54" i="9" s="1"/>
  <c r="A66" i="9"/>
  <c r="C67" i="9"/>
  <c r="M192" i="6" l="1"/>
  <c r="N192" i="6" s="1"/>
  <c r="J192" i="6"/>
  <c r="H192" i="6"/>
  <c r="E192" i="6" s="1"/>
  <c r="E54" i="9"/>
  <c r="L66" i="9"/>
  <c r="F66" i="9"/>
  <c r="B67" i="9"/>
  <c r="C68" i="9" s="1"/>
  <c r="D193" i="6" l="1"/>
  <c r="G193" i="6"/>
  <c r="D55" i="9"/>
  <c r="G55" i="9"/>
  <c r="I55" i="9" s="1"/>
  <c r="K54" i="9" s="1"/>
  <c r="B68" i="9"/>
  <c r="A67" i="9"/>
  <c r="L67" i="9" s="1"/>
  <c r="I193" i="6" l="1"/>
  <c r="K192" i="6" s="1"/>
  <c r="J193" i="6"/>
  <c r="M193" i="6"/>
  <c r="N193" i="6" s="1"/>
  <c r="H193" i="6"/>
  <c r="E193" i="6" s="1"/>
  <c r="H55" i="9"/>
  <c r="E55" i="9" s="1"/>
  <c r="M55" i="9"/>
  <c r="N55" i="9" s="1"/>
  <c r="J55" i="9"/>
  <c r="A68" i="9"/>
  <c r="L68" i="9" s="1"/>
  <c r="C69" i="9"/>
  <c r="F67" i="9"/>
  <c r="D194" i="6" l="1"/>
  <c r="G194" i="6"/>
  <c r="D56" i="9"/>
  <c r="H56" i="9" s="1"/>
  <c r="G56" i="9"/>
  <c r="I56" i="9" s="1"/>
  <c r="K55" i="9" s="1"/>
  <c r="F68" i="9"/>
  <c r="B69" i="9"/>
  <c r="I194" i="6" l="1"/>
  <c r="K193" i="6" s="1"/>
  <c r="J194" i="6"/>
  <c r="M194" i="6"/>
  <c r="N194" i="6" s="1"/>
  <c r="H194" i="6"/>
  <c r="E194" i="6" s="1"/>
  <c r="E56" i="9"/>
  <c r="D57" i="9" s="1"/>
  <c r="M57" i="9" s="1"/>
  <c r="N57" i="9" s="1"/>
  <c r="M56" i="9"/>
  <c r="N56" i="9" s="1"/>
  <c r="J56" i="9"/>
  <c r="C70" i="9"/>
  <c r="B70" i="9" s="1"/>
  <c r="C71" i="9" s="1"/>
  <c r="A69" i="9"/>
  <c r="L69" i="9" s="1"/>
  <c r="G57" i="9" l="1"/>
  <c r="I57" i="9" s="1"/>
  <c r="K56" i="9" s="1"/>
  <c r="G195" i="6"/>
  <c r="I195" i="6" s="1"/>
  <c r="K194" i="6" s="1"/>
  <c r="H195" i="6"/>
  <c r="E195" i="6" s="1"/>
  <c r="J57" i="9"/>
  <c r="F69" i="9"/>
  <c r="B71" i="9"/>
  <c r="A70" i="9"/>
  <c r="H57" i="9" l="1"/>
  <c r="D196" i="6"/>
  <c r="G196" i="6"/>
  <c r="I196" i="6" s="1"/>
  <c r="K195" i="6" s="1"/>
  <c r="E57" i="9"/>
  <c r="L70" i="9"/>
  <c r="F70" i="9"/>
  <c r="A71" i="9"/>
  <c r="L71" i="9" s="1"/>
  <c r="C72" i="9"/>
  <c r="H196" i="6" l="1"/>
  <c r="E196" i="6" s="1"/>
  <c r="J196" i="6"/>
  <c r="M196" i="6"/>
  <c r="N196" i="6" s="1"/>
  <c r="D58" i="9"/>
  <c r="H58" i="9" s="1"/>
  <c r="G58" i="9"/>
  <c r="I58" i="9" s="1"/>
  <c r="K57" i="9" s="1"/>
  <c r="F71" i="9"/>
  <c r="B72" i="9"/>
  <c r="C73" i="9" s="1"/>
  <c r="D197" i="6" l="1"/>
  <c r="G197" i="6"/>
  <c r="I197" i="6" s="1"/>
  <c r="K196" i="6" s="1"/>
  <c r="M58" i="9"/>
  <c r="N58" i="9" s="1"/>
  <c r="J58" i="9"/>
  <c r="E58" i="9"/>
  <c r="D59" i="9" s="1"/>
  <c r="B73" i="9"/>
  <c r="C74" i="9" s="1"/>
  <c r="A72" i="9"/>
  <c r="M197" i="6" l="1"/>
  <c r="N197" i="6" s="1"/>
  <c r="J197" i="6"/>
  <c r="H197" i="6"/>
  <c r="E197" i="6" s="1"/>
  <c r="G59" i="9"/>
  <c r="H59" i="9" s="1"/>
  <c r="B74" i="9"/>
  <c r="A73" i="9"/>
  <c r="L73" i="9" s="1"/>
  <c r="J59" i="9"/>
  <c r="M59" i="9"/>
  <c r="N59" i="9" s="1"/>
  <c r="L72" i="9"/>
  <c r="F72" i="9"/>
  <c r="D198" i="6" l="1"/>
  <c r="G198" i="6"/>
  <c r="I198" i="6" s="1"/>
  <c r="K197" i="6" s="1"/>
  <c r="I59" i="9"/>
  <c r="K58" i="9" s="1"/>
  <c r="E59" i="9"/>
  <c r="D60" i="9" s="1"/>
  <c r="H60" i="9" s="1"/>
  <c r="F73" i="9"/>
  <c r="A74" i="9"/>
  <c r="C75" i="9"/>
  <c r="M198" i="6" l="1"/>
  <c r="N198" i="6" s="1"/>
  <c r="J198" i="6"/>
  <c r="H198" i="6"/>
  <c r="E198" i="6" s="1"/>
  <c r="G60" i="9"/>
  <c r="I60" i="9" s="1"/>
  <c r="K59" i="9" s="1"/>
  <c r="B75" i="9"/>
  <c r="C76" i="9" s="1"/>
  <c r="M60" i="9"/>
  <c r="N60" i="9" s="1"/>
  <c r="J60" i="9"/>
  <c r="E60" i="9"/>
  <c r="L74" i="9"/>
  <c r="F74" i="9"/>
  <c r="G199" i="6" l="1"/>
  <c r="I199" i="6" s="1"/>
  <c r="K198" i="6" s="1"/>
  <c r="H199" i="6"/>
  <c r="E199" i="6" s="1"/>
  <c r="B76" i="9"/>
  <c r="C77" i="9" s="1"/>
  <c r="A75" i="9"/>
  <c r="G61" i="9"/>
  <c r="G200" i="6" l="1"/>
  <c r="I200" i="6" s="1"/>
  <c r="K199" i="6" s="1"/>
  <c r="D200" i="6"/>
  <c r="D61" i="9"/>
  <c r="B77" i="9"/>
  <c r="C78" i="9" s="1"/>
  <c r="L75" i="9"/>
  <c r="F75" i="9"/>
  <c r="I61" i="9"/>
  <c r="K60" i="9" s="1"/>
  <c r="A76" i="9"/>
  <c r="L76" i="9" s="1"/>
  <c r="J200" i="6" l="1"/>
  <c r="H200" i="6"/>
  <c r="E200" i="6" s="1"/>
  <c r="M200" i="6"/>
  <c r="N200" i="6" s="1"/>
  <c r="M61" i="9"/>
  <c r="N61" i="9" s="1"/>
  <c r="J61" i="9"/>
  <c r="H61" i="9"/>
  <c r="E61" i="9" s="1"/>
  <c r="F76" i="9"/>
  <c r="A77" i="9"/>
  <c r="L77" i="9" s="1"/>
  <c r="B78" i="9"/>
  <c r="D201" i="6" l="1"/>
  <c r="G201" i="6"/>
  <c r="I201" i="6" s="1"/>
  <c r="K200" i="6" s="1"/>
  <c r="D62" i="9"/>
  <c r="H62" i="9" s="1"/>
  <c r="G62" i="9"/>
  <c r="I62" i="9" s="1"/>
  <c r="K61" i="9" s="1"/>
  <c r="F77" i="9"/>
  <c r="A78" i="9"/>
  <c r="C79" i="9"/>
  <c r="J201" i="6" l="1"/>
  <c r="M201" i="6"/>
  <c r="N201" i="6" s="1"/>
  <c r="H201" i="6"/>
  <c r="E201" i="6" s="1"/>
  <c r="M62" i="9"/>
  <c r="N62" i="9" s="1"/>
  <c r="J62" i="9"/>
  <c r="E62" i="9"/>
  <c r="D63" i="9" s="1"/>
  <c r="L78" i="9"/>
  <c r="F78" i="9"/>
  <c r="B79" i="9"/>
  <c r="C80" i="9" s="1"/>
  <c r="G202" i="6" l="1"/>
  <c r="I202" i="6" s="1"/>
  <c r="K201" i="6" s="1"/>
  <c r="D202" i="6"/>
  <c r="G63" i="9"/>
  <c r="I63" i="9" s="1"/>
  <c r="K62" i="9" s="1"/>
  <c r="H63" i="9"/>
  <c r="J63" i="9"/>
  <c r="M63" i="9"/>
  <c r="N63" i="9" s="1"/>
  <c r="B80" i="9"/>
  <c r="A79" i="9"/>
  <c r="J202" i="6" l="1"/>
  <c r="M202" i="6"/>
  <c r="N202" i="6" s="1"/>
  <c r="H202" i="6"/>
  <c r="E202" i="6" s="1"/>
  <c r="E63" i="9"/>
  <c r="G64" i="9" s="1"/>
  <c r="L79" i="9"/>
  <c r="F79" i="9"/>
  <c r="A80" i="9"/>
  <c r="L80" i="9" s="1"/>
  <c r="C81" i="9"/>
  <c r="G203" i="6" l="1"/>
  <c r="I203" i="6" s="1"/>
  <c r="H203" i="6"/>
  <c r="E203" i="6" s="1"/>
  <c r="K202" i="6"/>
  <c r="D64" i="9"/>
  <c r="H64" i="9" s="1"/>
  <c r="I64" i="9"/>
  <c r="K63" i="9" s="1"/>
  <c r="B81" i="9"/>
  <c r="C82" i="9" s="1"/>
  <c r="F80" i="9"/>
  <c r="G204" i="6" l="1"/>
  <c r="I204" i="6" s="1"/>
  <c r="K203" i="6" s="1"/>
  <c r="D204" i="6"/>
  <c r="J64" i="9"/>
  <c r="E64" i="9"/>
  <c r="G65" i="9" s="1"/>
  <c r="M64" i="9"/>
  <c r="N64" i="9" s="1"/>
  <c r="A81" i="9"/>
  <c r="L81" i="9" s="1"/>
  <c r="B82" i="9"/>
  <c r="H204" i="6" l="1"/>
  <c r="E204" i="6" s="1"/>
  <c r="M204" i="6"/>
  <c r="N204" i="6" s="1"/>
  <c r="J204" i="6"/>
  <c r="D65" i="9"/>
  <c r="F81" i="9"/>
  <c r="A82" i="9"/>
  <c r="C83" i="9"/>
  <c r="I65" i="9"/>
  <c r="K64" i="9" s="1"/>
  <c r="D205" i="6" l="1"/>
  <c r="G205" i="6"/>
  <c r="I205" i="6" s="1"/>
  <c r="K204" i="6" s="1"/>
  <c r="J65" i="9"/>
  <c r="M65" i="9"/>
  <c r="N65" i="9" s="1"/>
  <c r="H65" i="9"/>
  <c r="E65" i="9" s="1"/>
  <c r="L82" i="9"/>
  <c r="F82" i="9"/>
  <c r="B83" i="9"/>
  <c r="M205" i="6" l="1"/>
  <c r="N205" i="6" s="1"/>
  <c r="J205" i="6"/>
  <c r="H205" i="6"/>
  <c r="E205" i="6" s="1"/>
  <c r="D66" i="9"/>
  <c r="H66" i="9" s="1"/>
  <c r="G66" i="9"/>
  <c r="I66" i="9" s="1"/>
  <c r="K65" i="9" s="1"/>
  <c r="A83" i="9"/>
  <c r="L83" i="9" s="1"/>
  <c r="C84" i="9"/>
  <c r="G206" i="6" l="1"/>
  <c r="I206" i="6" s="1"/>
  <c r="K205" i="6" s="1"/>
  <c r="D206" i="6"/>
  <c r="J66" i="9"/>
  <c r="M66" i="9"/>
  <c r="N66" i="9" s="1"/>
  <c r="E66" i="9"/>
  <c r="D67" i="9" s="1"/>
  <c r="F83" i="9"/>
  <c r="B84" i="9"/>
  <c r="C85" i="9" s="1"/>
  <c r="M206" i="6" l="1"/>
  <c r="N206" i="6" s="1"/>
  <c r="H206" i="6"/>
  <c r="E206" i="6" s="1"/>
  <c r="J206" i="6"/>
  <c r="G67" i="9"/>
  <c r="I67" i="9" s="1"/>
  <c r="K66" i="9" s="1"/>
  <c r="H67" i="9"/>
  <c r="B85" i="9"/>
  <c r="C86" i="9" s="1"/>
  <c r="J67" i="9"/>
  <c r="M67" i="9"/>
  <c r="N67" i="9" s="1"/>
  <c r="A84" i="9"/>
  <c r="L84" i="9" s="1"/>
  <c r="G207" i="6" l="1"/>
  <c r="I207" i="6" s="1"/>
  <c r="K206" i="6" s="1"/>
  <c r="H207" i="6"/>
  <c r="E207" i="6" s="1"/>
  <c r="E67" i="9"/>
  <c r="F84" i="9"/>
  <c r="B86" i="9"/>
  <c r="A85" i="9"/>
  <c r="L85" i="9" s="1"/>
  <c r="D208" i="6" l="1"/>
  <c r="G208" i="6"/>
  <c r="D68" i="9"/>
  <c r="H68" i="9" s="1"/>
  <c r="G68" i="9"/>
  <c r="I68" i="9" s="1"/>
  <c r="K67" i="9" s="1"/>
  <c r="F85" i="9"/>
  <c r="C87" i="9"/>
  <c r="A86" i="9"/>
  <c r="I208" i="6" l="1"/>
  <c r="K207" i="6" s="1"/>
  <c r="E13" i="6"/>
  <c r="J208" i="6"/>
  <c r="E208" i="6"/>
  <c r="M208" i="6"/>
  <c r="N208" i="6" s="1"/>
  <c r="M10" i="6" s="1"/>
  <c r="H208" i="6"/>
  <c r="F13" i="6" s="1"/>
  <c r="D13" i="6"/>
  <c r="E36" i="3" s="1"/>
  <c r="E68" i="9"/>
  <c r="G69" i="9" s="1"/>
  <c r="J68" i="9"/>
  <c r="M68" i="9"/>
  <c r="N68" i="9" s="1"/>
  <c r="L86" i="9"/>
  <c r="F86" i="9"/>
  <c r="B87" i="9"/>
  <c r="K208" i="6" l="1"/>
  <c r="I13" i="6"/>
  <c r="G13" i="6"/>
  <c r="D28" i="3" s="1"/>
  <c r="D69" i="9"/>
  <c r="A87" i="9"/>
  <c r="L87" i="9" s="1"/>
  <c r="C88" i="9"/>
  <c r="I69" i="9"/>
  <c r="K68" i="9" s="1"/>
  <c r="H13" i="6" l="1"/>
  <c r="J13" i="6"/>
  <c r="E32" i="3" s="1"/>
  <c r="J69" i="9"/>
  <c r="M69" i="9"/>
  <c r="N69" i="9" s="1"/>
  <c r="H69" i="9"/>
  <c r="E69" i="9" s="1"/>
  <c r="B88" i="9"/>
  <c r="F87" i="9"/>
  <c r="D70" i="9" l="1"/>
  <c r="H70" i="9" s="1"/>
  <c r="G70" i="9"/>
  <c r="I70" i="9" s="1"/>
  <c r="K69" i="9" s="1"/>
  <c r="C89" i="9"/>
  <c r="A88" i="9"/>
  <c r="L88" i="9" s="1"/>
  <c r="J70" i="9" l="1"/>
  <c r="M70" i="9"/>
  <c r="N70" i="9" s="1"/>
  <c r="E70" i="9"/>
  <c r="D71" i="9" s="1"/>
  <c r="B89" i="9"/>
  <c r="C90" i="9" s="1"/>
  <c r="F88" i="9"/>
  <c r="G71" i="9" l="1"/>
  <c r="I71" i="9" s="1"/>
  <c r="K70" i="9" s="1"/>
  <c r="H71" i="9"/>
  <c r="A89" i="9"/>
  <c r="L89" i="9" s="1"/>
  <c r="B90" i="9"/>
  <c r="M71" i="9"/>
  <c r="N71" i="9" s="1"/>
  <c r="J71" i="9"/>
  <c r="E71" i="9" l="1"/>
  <c r="F89" i="9"/>
  <c r="A90" i="9"/>
  <c r="C91" i="9"/>
  <c r="D72" i="9" l="1"/>
  <c r="H72" i="9" s="1"/>
  <c r="G72" i="9"/>
  <c r="I72" i="9" s="1"/>
  <c r="K71" i="9" s="1"/>
  <c r="L90" i="9"/>
  <c r="F90" i="9"/>
  <c r="B91" i="9"/>
  <c r="E72" i="9" l="1"/>
  <c r="D73" i="9" s="1"/>
  <c r="M73" i="9" s="1"/>
  <c r="N73" i="9" s="1"/>
  <c r="J72" i="9"/>
  <c r="M72" i="9"/>
  <c r="N72" i="9" s="1"/>
  <c r="C92" i="9"/>
  <c r="A91" i="9"/>
  <c r="L91" i="9" s="1"/>
  <c r="G73" i="9" l="1"/>
  <c r="I73" i="9" s="1"/>
  <c r="K72" i="9" s="1"/>
  <c r="J73" i="9"/>
  <c r="H73" i="9"/>
  <c r="B92" i="9"/>
  <c r="F91" i="9"/>
  <c r="E73" i="9" l="1"/>
  <c r="A92" i="9"/>
  <c r="L92" i="9" s="1"/>
  <c r="C93" i="9"/>
  <c r="D74" i="9" l="1"/>
  <c r="H74" i="9" s="1"/>
  <c r="G74" i="9"/>
  <c r="I74" i="9" s="1"/>
  <c r="K73" i="9" s="1"/>
  <c r="B93" i="9"/>
  <c r="F92" i="9"/>
  <c r="J74" i="9" l="1"/>
  <c r="M74" i="9"/>
  <c r="N74" i="9" s="1"/>
  <c r="E74" i="9"/>
  <c r="D75" i="9" s="1"/>
  <c r="C94" i="9"/>
  <c r="B94" i="9" s="1"/>
  <c r="C95" i="9" s="1"/>
  <c r="A93" i="9"/>
  <c r="L93" i="9" s="1"/>
  <c r="G75" i="9" l="1"/>
  <c r="I75" i="9" s="1"/>
  <c r="K74" i="9" s="1"/>
  <c r="H75" i="9"/>
  <c r="F93" i="9"/>
  <c r="B95" i="9"/>
  <c r="C96" i="9" s="1"/>
  <c r="J75" i="9"/>
  <c r="M75" i="9"/>
  <c r="N75" i="9" s="1"/>
  <c r="A94" i="9"/>
  <c r="E75" i="9" l="1"/>
  <c r="G76" i="9" s="1"/>
  <c r="B96" i="9"/>
  <c r="C97" i="9" s="1"/>
  <c r="A95" i="9"/>
  <c r="L94" i="9"/>
  <c r="F94" i="9"/>
  <c r="D76" i="9" l="1"/>
  <c r="H76" i="9" s="1"/>
  <c r="I76" i="9"/>
  <c r="K75" i="9" s="1"/>
  <c r="A96" i="9"/>
  <c r="L96" i="9" s="1"/>
  <c r="L95" i="9"/>
  <c r="F95" i="9"/>
  <c r="B97" i="9"/>
  <c r="C98" i="9" s="1"/>
  <c r="J76" i="9" l="1"/>
  <c r="E76" i="9"/>
  <c r="D77" i="9" s="1"/>
  <c r="J77" i="9" s="1"/>
  <c r="M76" i="9"/>
  <c r="N76" i="9" s="1"/>
  <c r="F96" i="9"/>
  <c r="B98" i="9"/>
  <c r="C99" i="9" s="1"/>
  <c r="A97" i="9"/>
  <c r="L97" i="9" s="1"/>
  <c r="G77" i="9" l="1"/>
  <c r="H77" i="9" s="1"/>
  <c r="M77" i="9"/>
  <c r="N77" i="9" s="1"/>
  <c r="F97" i="9"/>
  <c r="B99" i="9"/>
  <c r="C100" i="9" s="1"/>
  <c r="I77" i="9"/>
  <c r="K76" i="9" s="1"/>
  <c r="A98" i="9"/>
  <c r="E77" i="9" l="1"/>
  <c r="B100" i="9"/>
  <c r="A99" i="9"/>
  <c r="L99" i="9" s="1"/>
  <c r="L98" i="9"/>
  <c r="F98" i="9"/>
  <c r="G78" i="9"/>
  <c r="D78" i="9" l="1"/>
  <c r="H78" i="9" s="1"/>
  <c r="I78" i="9"/>
  <c r="K77" i="9" s="1"/>
  <c r="F99" i="9"/>
  <c r="A100" i="9"/>
  <c r="L100" i="9" s="1"/>
  <c r="C101" i="9"/>
  <c r="J78" i="9" l="1"/>
  <c r="M78" i="9"/>
  <c r="N78" i="9" s="1"/>
  <c r="E78" i="9"/>
  <c r="B101" i="9"/>
  <c r="F100" i="9"/>
  <c r="D79" i="9" l="1"/>
  <c r="G79" i="9"/>
  <c r="I79" i="9" s="1"/>
  <c r="K78" i="9" s="1"/>
  <c r="C102" i="9"/>
  <c r="B102" i="9" s="1"/>
  <c r="A101" i="9"/>
  <c r="L101" i="9" s="1"/>
  <c r="H79" i="9" l="1"/>
  <c r="E79" i="9" s="1"/>
  <c r="M79" i="9"/>
  <c r="N79" i="9" s="1"/>
  <c r="J79" i="9"/>
  <c r="F101" i="9"/>
  <c r="A102" i="9"/>
  <c r="C103" i="9"/>
  <c r="D80" i="9" l="1"/>
  <c r="H80" i="9" s="1"/>
  <c r="G80" i="9"/>
  <c r="I80" i="9" s="1"/>
  <c r="K79" i="9" s="1"/>
  <c r="B103" i="9"/>
  <c r="L102" i="9"/>
  <c r="F102" i="9"/>
  <c r="E80" i="9" l="1"/>
  <c r="D81" i="9" s="1"/>
  <c r="M81" i="9" s="1"/>
  <c r="N81" i="9" s="1"/>
  <c r="M80" i="9"/>
  <c r="N80" i="9" s="1"/>
  <c r="J80" i="9"/>
  <c r="G81" i="9"/>
  <c r="C104" i="9"/>
  <c r="A103" i="9"/>
  <c r="L103" i="9" s="1"/>
  <c r="J81" i="9" l="1"/>
  <c r="H81" i="9"/>
  <c r="I81" i="9"/>
  <c r="K80" i="9" s="1"/>
  <c r="B104" i="9"/>
  <c r="F103" i="9"/>
  <c r="E81" i="9" l="1"/>
  <c r="D82" i="9" s="1"/>
  <c r="H82" i="9" s="1"/>
  <c r="A104" i="9"/>
  <c r="L104" i="9" s="1"/>
  <c r="C105" i="9"/>
  <c r="G82" i="9"/>
  <c r="J82" i="9" l="1"/>
  <c r="M82" i="9"/>
  <c r="N82" i="9" s="1"/>
  <c r="B105" i="9"/>
  <c r="C106" i="9" s="1"/>
  <c r="I82" i="9"/>
  <c r="K81" i="9" s="1"/>
  <c r="F104" i="9"/>
  <c r="E82" i="9" l="1"/>
  <c r="D83" i="9" s="1"/>
  <c r="B106" i="9"/>
  <c r="C107" i="9" s="1"/>
  <c r="G83" i="9"/>
  <c r="A105" i="9"/>
  <c r="L105" i="9" s="1"/>
  <c r="H83" i="9" l="1"/>
  <c r="F105" i="9"/>
  <c r="B107" i="9"/>
  <c r="A106" i="9"/>
  <c r="J83" i="9"/>
  <c r="M83" i="9"/>
  <c r="N83" i="9" s="1"/>
  <c r="I83" i="9"/>
  <c r="K82" i="9" s="1"/>
  <c r="E83" i="9" l="1"/>
  <c r="A107" i="9"/>
  <c r="L107" i="9" s="1"/>
  <c r="L106" i="9"/>
  <c r="F106" i="9"/>
  <c r="C108" i="9"/>
  <c r="D84" i="9" l="1"/>
  <c r="H84" i="9" s="1"/>
  <c r="G84" i="9"/>
  <c r="I84" i="9" s="1"/>
  <c r="K83" i="9" s="1"/>
  <c r="B108" i="9"/>
  <c r="F107" i="9"/>
  <c r="M84" i="9" l="1"/>
  <c r="N84" i="9" s="1"/>
  <c r="J84" i="9"/>
  <c r="E84" i="9"/>
  <c r="D85" i="9" s="1"/>
  <c r="J85" i="9" s="1"/>
  <c r="A108" i="9"/>
  <c r="L108" i="9" s="1"/>
  <c r="C109" i="9"/>
  <c r="G85" i="9" l="1"/>
  <c r="H85" i="9" s="1"/>
  <c r="M85" i="9"/>
  <c r="N85" i="9" s="1"/>
  <c r="B109" i="9"/>
  <c r="F108" i="9"/>
  <c r="I85" i="9" l="1"/>
  <c r="K84" i="9" s="1"/>
  <c r="E85" i="9"/>
  <c r="D86" i="9" s="1"/>
  <c r="H86" i="9" s="1"/>
  <c r="C110" i="9"/>
  <c r="B110" i="9" s="1"/>
  <c r="C111" i="9" s="1"/>
  <c r="A109" i="9"/>
  <c r="L109" i="9" s="1"/>
  <c r="G86" i="9" l="1"/>
  <c r="I86" i="9" s="1"/>
  <c r="K85" i="9" s="1"/>
  <c r="F109" i="9"/>
  <c r="B111" i="9"/>
  <c r="A110" i="9"/>
  <c r="J86" i="9"/>
  <c r="M86" i="9"/>
  <c r="N86" i="9" s="1"/>
  <c r="E86" i="9" l="1"/>
  <c r="D87" i="9" s="1"/>
  <c r="C112" i="9"/>
  <c r="L110" i="9"/>
  <c r="F110" i="9"/>
  <c r="A111" i="9"/>
  <c r="L111" i="9" s="1"/>
  <c r="G87" i="9" l="1"/>
  <c r="I87" i="9" s="1"/>
  <c r="K86" i="9" s="1"/>
  <c r="H87" i="9"/>
  <c r="F111" i="9"/>
  <c r="J87" i="9"/>
  <c r="M87" i="9"/>
  <c r="N87" i="9" s="1"/>
  <c r="B112" i="9"/>
  <c r="C113" i="9" s="1"/>
  <c r="B113" i="9" l="1"/>
  <c r="C114" i="9" s="1"/>
  <c r="E87" i="9"/>
  <c r="D88" i="9" s="1"/>
  <c r="H88" i="9" s="1"/>
  <c r="A112" i="9"/>
  <c r="L112" i="9" s="1"/>
  <c r="G88" i="9"/>
  <c r="B114" i="9" l="1"/>
  <c r="C115" i="9" s="1"/>
  <c r="A113" i="9"/>
  <c r="L113" i="9" s="1"/>
  <c r="I88" i="9"/>
  <c r="K87" i="9" s="1"/>
  <c r="F112" i="9"/>
  <c r="J88" i="9"/>
  <c r="M88" i="9"/>
  <c r="N88" i="9" s="1"/>
  <c r="E88" i="9"/>
  <c r="F113" i="9" l="1"/>
  <c r="B115" i="9"/>
  <c r="C116" i="9"/>
  <c r="A114" i="9"/>
  <c r="G89" i="9"/>
  <c r="D89" i="9" l="1"/>
  <c r="L114" i="9"/>
  <c r="F114" i="9"/>
  <c r="B116" i="9"/>
  <c r="C117" i="9" s="1"/>
  <c r="A115" i="9"/>
  <c r="I89" i="9"/>
  <c r="K88" i="9" s="1"/>
  <c r="M89" i="9" l="1"/>
  <c r="N89" i="9" s="1"/>
  <c r="J89" i="9"/>
  <c r="H89" i="9"/>
  <c r="E89" i="9" s="1"/>
  <c r="B117" i="9"/>
  <c r="C118" i="9" s="1"/>
  <c r="L115" i="9"/>
  <c r="F115" i="9"/>
  <c r="A116" i="9"/>
  <c r="L116" i="9" s="1"/>
  <c r="D90" i="9" l="1"/>
  <c r="H90" i="9" s="1"/>
  <c r="G90" i="9"/>
  <c r="I90" i="9" s="1"/>
  <c r="K89" i="9" s="1"/>
  <c r="B118" i="9"/>
  <c r="A117" i="9"/>
  <c r="L117" i="9" s="1"/>
  <c r="F116" i="9"/>
  <c r="M90" i="9" l="1"/>
  <c r="N90" i="9" s="1"/>
  <c r="J90" i="9"/>
  <c r="F117" i="9"/>
  <c r="C119" i="9"/>
  <c r="A118" i="9"/>
  <c r="E90" i="9"/>
  <c r="D91" i="9" s="1"/>
  <c r="G91" i="9" l="1"/>
  <c r="I91" i="9" s="1"/>
  <c r="K90" i="9" s="1"/>
  <c r="H91" i="9"/>
  <c r="L118" i="9"/>
  <c r="F118" i="9"/>
  <c r="B119" i="9"/>
  <c r="M91" i="9"/>
  <c r="N91" i="9" s="1"/>
  <c r="J91" i="9"/>
  <c r="A119" i="9" l="1"/>
  <c r="L119" i="9" s="1"/>
  <c r="C120" i="9"/>
  <c r="E91" i="9"/>
  <c r="D92" i="9" s="1"/>
  <c r="H92" i="9" s="1"/>
  <c r="G92" i="9" l="1"/>
  <c r="B120" i="9"/>
  <c r="C121" i="9" s="1"/>
  <c r="F119" i="9"/>
  <c r="I92" i="9"/>
  <c r="K91" i="9" s="1"/>
  <c r="M92" i="9"/>
  <c r="N92" i="9" s="1"/>
  <c r="J92" i="9"/>
  <c r="E92" i="9"/>
  <c r="D93" i="9" l="1"/>
  <c r="M93" i="9" s="1"/>
  <c r="N93" i="9" s="1"/>
  <c r="B121" i="9"/>
  <c r="C122" i="9" s="1"/>
  <c r="A120" i="9"/>
  <c r="L120" i="9" s="1"/>
  <c r="G93" i="9"/>
  <c r="H93" i="9" l="1"/>
  <c r="J93" i="9"/>
  <c r="B122" i="9"/>
  <c r="A121" i="9"/>
  <c r="L121" i="9" s="1"/>
  <c r="F120" i="9"/>
  <c r="I93" i="9"/>
  <c r="K92" i="9" s="1"/>
  <c r="F121" i="9" l="1"/>
  <c r="C123" i="9"/>
  <c r="A122" i="9"/>
  <c r="E93" i="9"/>
  <c r="B123" i="9" l="1"/>
  <c r="L122" i="9"/>
  <c r="F122" i="9"/>
  <c r="D94" i="9"/>
  <c r="H94" i="9" s="1"/>
  <c r="G94" i="9"/>
  <c r="I94" i="9" s="1"/>
  <c r="K93" i="9" s="1"/>
  <c r="C124" i="9" l="1"/>
  <c r="A123" i="9"/>
  <c r="L123" i="9" s="1"/>
  <c r="J94" i="9"/>
  <c r="M94" i="9"/>
  <c r="N94" i="9" s="1"/>
  <c r="E94" i="9"/>
  <c r="D95" i="9" s="1"/>
  <c r="H95" i="9" s="1"/>
  <c r="G95" i="9" l="1"/>
  <c r="I95" i="9" s="1"/>
  <c r="K94" i="9" s="1"/>
  <c r="B124" i="9"/>
  <c r="F123" i="9"/>
  <c r="M95" i="9"/>
  <c r="N95" i="9" s="1"/>
  <c r="J95" i="9"/>
  <c r="A124" i="9" l="1"/>
  <c r="L124" i="9" s="1"/>
  <c r="C125" i="9"/>
  <c r="E95" i="9"/>
  <c r="D96" i="9" s="1"/>
  <c r="H96" i="9" s="1"/>
  <c r="G96" i="9"/>
  <c r="B125" i="9" l="1"/>
  <c r="C126" i="9" s="1"/>
  <c r="F124" i="9"/>
  <c r="I96" i="9"/>
  <c r="K95" i="9" s="1"/>
  <c r="M96" i="9"/>
  <c r="N96" i="9" s="1"/>
  <c r="J96" i="9"/>
  <c r="E96" i="9"/>
  <c r="B126" i="9" l="1"/>
  <c r="C127" i="9" s="1"/>
  <c r="A125" i="9"/>
  <c r="L125" i="9" s="1"/>
  <c r="G97" i="9"/>
  <c r="F125" i="9" l="1"/>
  <c r="D97" i="9"/>
  <c r="H97" i="9" s="1"/>
  <c r="B127" i="9"/>
  <c r="C128" i="9"/>
  <c r="A126" i="9"/>
  <c r="I97" i="9"/>
  <c r="K96" i="9" s="1"/>
  <c r="J97" i="9" l="1"/>
  <c r="M97" i="9"/>
  <c r="N97" i="9" s="1"/>
  <c r="B128" i="9"/>
  <c r="L126" i="9"/>
  <c r="F126" i="9"/>
  <c r="A127" i="9"/>
  <c r="L127" i="9" s="1"/>
  <c r="E97" i="9"/>
  <c r="A128" i="9" l="1"/>
  <c r="L128" i="9" s="1"/>
  <c r="C129" i="9"/>
  <c r="F127" i="9"/>
  <c r="D98" i="9"/>
  <c r="H98" i="9" s="1"/>
  <c r="G98" i="9"/>
  <c r="I98" i="9" s="1"/>
  <c r="K97" i="9" s="1"/>
  <c r="F128" i="9" l="1"/>
  <c r="B129" i="9"/>
  <c r="C130" i="9" s="1"/>
  <c r="M98" i="9"/>
  <c r="N98" i="9" s="1"/>
  <c r="J98" i="9"/>
  <c r="E98" i="9"/>
  <c r="A129" i="9" l="1"/>
  <c r="L129" i="9" s="1"/>
  <c r="B130" i="9"/>
  <c r="G99" i="9"/>
  <c r="D99" i="9" s="1"/>
  <c r="F129" i="9" l="1"/>
  <c r="H99" i="9"/>
  <c r="M99" i="9"/>
  <c r="N99" i="9" s="1"/>
  <c r="J99" i="9"/>
  <c r="A130" i="9"/>
  <c r="C131" i="9"/>
  <c r="I99" i="9"/>
  <c r="K98" i="9" s="1"/>
  <c r="E99" i="9"/>
  <c r="D100" i="9" l="1"/>
  <c r="H100" i="9" s="1"/>
  <c r="G100" i="9"/>
  <c r="I100" i="9" s="1"/>
  <c r="K99" i="9" s="1"/>
  <c r="B131" i="9"/>
  <c r="C132" i="9" s="1"/>
  <c r="L130" i="9"/>
  <c r="F130" i="9"/>
  <c r="E100" i="9" l="1"/>
  <c r="M100" i="9"/>
  <c r="N100" i="9" s="1"/>
  <c r="J100" i="9"/>
  <c r="B132" i="9"/>
  <c r="C133" i="9" s="1"/>
  <c r="A131" i="9"/>
  <c r="L131" i="9" s="1"/>
  <c r="G101" i="9"/>
  <c r="D101" i="9" l="1"/>
  <c r="B133" i="9"/>
  <c r="C134" i="9" s="1"/>
  <c r="F131" i="9"/>
  <c r="A132" i="9"/>
  <c r="I101" i="9"/>
  <c r="K100" i="9" s="1"/>
  <c r="J101" i="9" l="1"/>
  <c r="M101" i="9"/>
  <c r="N101" i="9" s="1"/>
  <c r="H101" i="9"/>
  <c r="E101" i="9" s="1"/>
  <c r="L132" i="9"/>
  <c r="F132" i="9"/>
  <c r="B134" i="9"/>
  <c r="A133" i="9"/>
  <c r="L133" i="9" s="1"/>
  <c r="F133" i="9" l="1"/>
  <c r="D102" i="9"/>
  <c r="H102" i="9" s="1"/>
  <c r="G102" i="9"/>
  <c r="I102" i="9" s="1"/>
  <c r="K101" i="9" s="1"/>
  <c r="A134" i="9"/>
  <c r="C135" i="9"/>
  <c r="M102" i="9" l="1"/>
  <c r="N102" i="9" s="1"/>
  <c r="J102" i="9"/>
  <c r="B135" i="9"/>
  <c r="C136" i="9" s="1"/>
  <c r="L134" i="9"/>
  <c r="F134" i="9"/>
  <c r="E102" i="9"/>
  <c r="D103" i="9" s="1"/>
  <c r="G103" i="9"/>
  <c r="H103" i="9" l="1"/>
  <c r="B136" i="9"/>
  <c r="C137" i="9" s="1"/>
  <c r="A135" i="9"/>
  <c r="L135" i="9" s="1"/>
  <c r="I103" i="9"/>
  <c r="K102" i="9" s="1"/>
  <c r="J103" i="9"/>
  <c r="M103" i="9"/>
  <c r="N103" i="9" s="1"/>
  <c r="B137" i="9" l="1"/>
  <c r="C138" i="9"/>
  <c r="F135" i="9"/>
  <c r="A136" i="9"/>
  <c r="L136" i="9" s="1"/>
  <c r="E103" i="9"/>
  <c r="A137" i="9" l="1"/>
  <c r="L137" i="9" s="1"/>
  <c r="B138" i="9"/>
  <c r="F136" i="9"/>
  <c r="D104" i="9"/>
  <c r="H104" i="9" s="1"/>
  <c r="G104" i="9"/>
  <c r="I104" i="9" s="1"/>
  <c r="K103" i="9" s="1"/>
  <c r="F137" i="9" l="1"/>
  <c r="A138" i="9"/>
  <c r="C139" i="9"/>
  <c r="E104" i="9"/>
  <c r="M104" i="9"/>
  <c r="N104" i="9" s="1"/>
  <c r="J104" i="9"/>
  <c r="G105" i="9" l="1"/>
  <c r="D105" i="9"/>
  <c r="B139" i="9"/>
  <c r="L138" i="9"/>
  <c r="F138" i="9"/>
  <c r="I105" i="9"/>
  <c r="K104" i="9" s="1"/>
  <c r="M105" i="9" l="1"/>
  <c r="N105" i="9" s="1"/>
  <c r="J105" i="9"/>
  <c r="H105" i="9"/>
  <c r="E105" i="9" s="1"/>
  <c r="C140" i="9"/>
  <c r="A139" i="9"/>
  <c r="D106" i="9" l="1"/>
  <c r="H106" i="9" s="1"/>
  <c r="G106" i="9"/>
  <c r="I106" i="9" s="1"/>
  <c r="K105" i="9" s="1"/>
  <c r="L139" i="9"/>
  <c r="F139" i="9"/>
  <c r="B140" i="9"/>
  <c r="C141" i="9" s="1"/>
  <c r="M106" i="9" l="1"/>
  <c r="N106" i="9" s="1"/>
  <c r="J106" i="9"/>
  <c r="B141" i="9"/>
  <c r="A140" i="9"/>
  <c r="L140" i="9" s="1"/>
  <c r="E106" i="9"/>
  <c r="D107" i="9" s="1"/>
  <c r="G107" i="9"/>
  <c r="H107" i="9" l="1"/>
  <c r="C142" i="9"/>
  <c r="B142" i="9" s="1"/>
  <c r="F140" i="9"/>
  <c r="A141" i="9"/>
  <c r="L141" i="9" s="1"/>
  <c r="I107" i="9"/>
  <c r="K106" i="9" s="1"/>
  <c r="M107" i="9"/>
  <c r="N107" i="9" s="1"/>
  <c r="J107" i="9"/>
  <c r="F141" i="9" l="1"/>
  <c r="A142" i="9"/>
  <c r="C143" i="9"/>
  <c r="E107" i="9"/>
  <c r="D108" i="9" s="1"/>
  <c r="H108" i="9" s="1"/>
  <c r="G108" i="9"/>
  <c r="B143" i="9" l="1"/>
  <c r="C144" i="9"/>
  <c r="L142" i="9"/>
  <c r="F142" i="9"/>
  <c r="M108" i="9"/>
  <c r="N108" i="9" s="1"/>
  <c r="J108" i="9"/>
  <c r="E108" i="9"/>
  <c r="I108" i="9"/>
  <c r="K107" i="9" s="1"/>
  <c r="B144" i="9" l="1"/>
  <c r="C145" i="9"/>
  <c r="A143" i="9"/>
  <c r="L143" i="9" s="1"/>
  <c r="G109" i="9"/>
  <c r="D109" i="9" l="1"/>
  <c r="B145" i="9"/>
  <c r="N145" i="9"/>
  <c r="D145" i="9"/>
  <c r="K145" i="9"/>
  <c r="C146" i="9"/>
  <c r="F145" i="9"/>
  <c r="G145" i="9"/>
  <c r="I145" i="9" s="1"/>
  <c r="A144" i="9"/>
  <c r="L144" i="9" s="1"/>
  <c r="F143" i="9"/>
  <c r="I109" i="9"/>
  <c r="K108" i="9" s="1"/>
  <c r="J109" i="9" l="1"/>
  <c r="M109" i="9"/>
  <c r="N109" i="9" s="1"/>
  <c r="H109" i="9"/>
  <c r="K146" i="9"/>
  <c r="D146" i="9"/>
  <c r="G146" i="9"/>
  <c r="I146" i="9" s="1"/>
  <c r="B146" i="9"/>
  <c r="F146" i="9"/>
  <c r="N146" i="9"/>
  <c r="C147" i="9"/>
  <c r="F144" i="9"/>
  <c r="J145" i="9"/>
  <c r="M145" i="9"/>
  <c r="H145" i="9"/>
  <c r="A145" i="9"/>
  <c r="L145" i="9" s="1"/>
  <c r="E109" i="9"/>
  <c r="H146" i="9" l="1"/>
  <c r="A146" i="9"/>
  <c r="L146" i="9" s="1"/>
  <c r="J146" i="9"/>
  <c r="M146" i="9"/>
  <c r="F147" i="9"/>
  <c r="K147" i="9"/>
  <c r="C148" i="9"/>
  <c r="D147" i="9"/>
  <c r="G147" i="9"/>
  <c r="I147" i="9" s="1"/>
  <c r="B147" i="9"/>
  <c r="N147" i="9"/>
  <c r="D110" i="9"/>
  <c r="H110" i="9" s="1"/>
  <c r="G110" i="9"/>
  <c r="I110" i="9" s="1"/>
  <c r="K109" i="9" s="1"/>
  <c r="H147" i="9" l="1"/>
  <c r="A147" i="9"/>
  <c r="L147" i="9" s="1"/>
  <c r="D148" i="9"/>
  <c r="K148" i="9"/>
  <c r="N148" i="9"/>
  <c r="B148" i="9"/>
  <c r="F148" i="9"/>
  <c r="G148" i="9"/>
  <c r="I148" i="9" s="1"/>
  <c r="C149" i="9"/>
  <c r="J147" i="9"/>
  <c r="M147" i="9"/>
  <c r="M110" i="9"/>
  <c r="N110" i="9" s="1"/>
  <c r="J110" i="9"/>
  <c r="E110" i="9"/>
  <c r="D111" i="9" s="1"/>
  <c r="G111" i="9"/>
  <c r="H111" i="9" l="1"/>
  <c r="N149" i="9"/>
  <c r="B149" i="9"/>
  <c r="G149" i="9"/>
  <c r="I149" i="9" s="1"/>
  <c r="D149" i="9"/>
  <c r="C150" i="9"/>
  <c r="K149" i="9"/>
  <c r="F149" i="9"/>
  <c r="H148" i="9"/>
  <c r="A148" i="9"/>
  <c r="L148" i="9" s="1"/>
  <c r="M148" i="9"/>
  <c r="J148" i="9"/>
  <c r="I111" i="9"/>
  <c r="K110" i="9" s="1"/>
  <c r="M111" i="9"/>
  <c r="N111" i="9" s="1"/>
  <c r="J111" i="9"/>
  <c r="E111" i="9"/>
  <c r="B150" i="9" l="1"/>
  <c r="N150" i="9"/>
  <c r="F150" i="9"/>
  <c r="G150" i="9"/>
  <c r="I150" i="9" s="1"/>
  <c r="K150" i="9"/>
  <c r="D150" i="9"/>
  <c r="C151" i="9"/>
  <c r="H149" i="9"/>
  <c r="A149" i="9"/>
  <c r="L149" i="9" s="1"/>
  <c r="M149" i="9"/>
  <c r="J149" i="9"/>
  <c r="D112" i="9"/>
  <c r="G112" i="9"/>
  <c r="B151" i="9" l="1"/>
  <c r="F151" i="9"/>
  <c r="N151" i="9"/>
  <c r="D151" i="9"/>
  <c r="K151" i="9"/>
  <c r="C152" i="9"/>
  <c r="G151" i="9"/>
  <c r="I151" i="9" s="1"/>
  <c r="J150" i="9"/>
  <c r="M150" i="9"/>
  <c r="A150" i="9"/>
  <c r="L150" i="9" s="1"/>
  <c r="H150" i="9"/>
  <c r="J112" i="9"/>
  <c r="H112" i="9"/>
  <c r="E112" i="9"/>
  <c r="M112" i="9"/>
  <c r="N112" i="9" s="1"/>
  <c r="I112" i="9"/>
  <c r="K111" i="9" s="1"/>
  <c r="J151" i="9" l="1"/>
  <c r="M151" i="9"/>
  <c r="G113" i="9"/>
  <c r="I113" i="9" s="1"/>
  <c r="K112" i="9" s="1"/>
  <c r="D152" i="9"/>
  <c r="G152" i="9"/>
  <c r="I152" i="9" s="1"/>
  <c r="K152" i="9"/>
  <c r="B152" i="9"/>
  <c r="N152" i="9"/>
  <c r="F152" i="9"/>
  <c r="C153" i="9"/>
  <c r="A151" i="9"/>
  <c r="L151" i="9" s="1"/>
  <c r="H151" i="9"/>
  <c r="D113" i="9" l="1"/>
  <c r="H152" i="9"/>
  <c r="A152" i="9"/>
  <c r="L152" i="9" s="1"/>
  <c r="J152" i="9"/>
  <c r="M152" i="9"/>
  <c r="D153" i="9"/>
  <c r="F153" i="9"/>
  <c r="B153" i="9"/>
  <c r="G153" i="9"/>
  <c r="I153" i="9" s="1"/>
  <c r="K153" i="9"/>
  <c r="N153" i="9"/>
  <c r="C154" i="9"/>
  <c r="J113" i="9" l="1"/>
  <c r="M113" i="9"/>
  <c r="N113" i="9" s="1"/>
  <c r="H113" i="9"/>
  <c r="E113" i="9" s="1"/>
  <c r="H153" i="9"/>
  <c r="A153" i="9"/>
  <c r="L153" i="9" s="1"/>
  <c r="J153" i="9"/>
  <c r="M153" i="9"/>
  <c r="D154" i="9"/>
  <c r="K154" i="9"/>
  <c r="N154" i="9"/>
  <c r="F154" i="9"/>
  <c r="G154" i="9"/>
  <c r="I154" i="9" s="1"/>
  <c r="C155" i="9"/>
  <c r="B154" i="9"/>
  <c r="D114" i="9" l="1"/>
  <c r="G114" i="9"/>
  <c r="I114" i="9" s="1"/>
  <c r="K113" i="9" s="1"/>
  <c r="M154" i="9"/>
  <c r="J154" i="9"/>
  <c r="H154" i="9"/>
  <c r="A154" i="9"/>
  <c r="L154" i="9" s="1"/>
  <c r="D115" i="9"/>
  <c r="F155" i="9"/>
  <c r="B155" i="9"/>
  <c r="N155" i="9"/>
  <c r="D155" i="9"/>
  <c r="C156" i="9"/>
  <c r="G155" i="9"/>
  <c r="I155" i="9" s="1"/>
  <c r="K155" i="9"/>
  <c r="M114" i="9" l="1"/>
  <c r="N114" i="9" s="1"/>
  <c r="J114" i="9"/>
  <c r="H114" i="9"/>
  <c r="E114" i="9" s="1"/>
  <c r="J115" i="9"/>
  <c r="M115" i="9"/>
  <c r="N115" i="9" s="1"/>
  <c r="B156" i="9"/>
  <c r="F156" i="9"/>
  <c r="K156" i="9"/>
  <c r="N156" i="9"/>
  <c r="D156" i="9"/>
  <c r="G156" i="9"/>
  <c r="I156" i="9" s="1"/>
  <c r="C157" i="9"/>
  <c r="M155" i="9"/>
  <c r="J155" i="9"/>
  <c r="H155" i="9"/>
  <c r="A155" i="9"/>
  <c r="L155" i="9" s="1"/>
  <c r="G115" i="9" l="1"/>
  <c r="I115" i="9" s="1"/>
  <c r="K114" i="9" s="1"/>
  <c r="H115" i="9"/>
  <c r="E115" i="9"/>
  <c r="H156" i="9"/>
  <c r="A156" i="9"/>
  <c r="L156" i="9" s="1"/>
  <c r="D116" i="9"/>
  <c r="G116" i="9"/>
  <c r="J156" i="9"/>
  <c r="M156" i="9"/>
  <c r="D157" i="9"/>
  <c r="G157" i="9"/>
  <c r="I157" i="9" s="1"/>
  <c r="K157" i="9"/>
  <c r="F157" i="9"/>
  <c r="C158" i="9"/>
  <c r="B157" i="9"/>
  <c r="N157" i="9"/>
  <c r="J116" i="9" l="1"/>
  <c r="M116" i="9"/>
  <c r="N116" i="9" s="1"/>
  <c r="H116" i="9"/>
  <c r="E116" i="9" s="1"/>
  <c r="M157" i="9"/>
  <c r="J157" i="9"/>
  <c r="I116" i="9"/>
  <c r="K115" i="9" s="1"/>
  <c r="H157" i="9"/>
  <c r="A157" i="9"/>
  <c r="L157" i="9" s="1"/>
  <c r="K158" i="9"/>
  <c r="D158" i="9"/>
  <c r="G158" i="9"/>
  <c r="I158" i="9" s="1"/>
  <c r="B158" i="9"/>
  <c r="N158" i="9"/>
  <c r="C159" i="9"/>
  <c r="F158" i="9"/>
  <c r="F159" i="9" l="1"/>
  <c r="K159" i="9"/>
  <c r="N159" i="9"/>
  <c r="B159" i="9"/>
  <c r="D159" i="9"/>
  <c r="G159" i="9"/>
  <c r="I159" i="9" s="1"/>
  <c r="C160" i="9"/>
  <c r="G117" i="9"/>
  <c r="D117" i="9" s="1"/>
  <c r="A158" i="9"/>
  <c r="L158" i="9" s="1"/>
  <c r="H158" i="9"/>
  <c r="J158" i="9"/>
  <c r="M158" i="9"/>
  <c r="M117" i="9" l="1"/>
  <c r="N117" i="9" s="1"/>
  <c r="J117" i="9"/>
  <c r="H117" i="9"/>
  <c r="E117" i="9" s="1"/>
  <c r="J159" i="9"/>
  <c r="M159" i="9"/>
  <c r="I117" i="9"/>
  <c r="K116" i="9" s="1"/>
  <c r="D160" i="9"/>
  <c r="F160" i="9"/>
  <c r="K160" i="9"/>
  <c r="B160" i="9"/>
  <c r="G160" i="9"/>
  <c r="I160" i="9" s="1"/>
  <c r="N160" i="9"/>
  <c r="C161" i="9"/>
  <c r="H159" i="9"/>
  <c r="A159" i="9"/>
  <c r="L159" i="9" s="1"/>
  <c r="D118" i="9" l="1"/>
  <c r="J118" i="9" s="1"/>
  <c r="G118" i="9"/>
  <c r="I118" i="9" s="1"/>
  <c r="K117" i="9" s="1"/>
  <c r="D119" i="9"/>
  <c r="M160" i="9"/>
  <c r="J160" i="9"/>
  <c r="N161" i="9"/>
  <c r="C162" i="9"/>
  <c r="F161" i="9"/>
  <c r="G161" i="9"/>
  <c r="I161" i="9" s="1"/>
  <c r="B161" i="9"/>
  <c r="D161" i="9"/>
  <c r="K161" i="9"/>
  <c r="H160" i="9"/>
  <c r="A160" i="9"/>
  <c r="L160" i="9" s="1"/>
  <c r="M118" i="9"/>
  <c r="N118" i="9" s="1"/>
  <c r="H118" i="9"/>
  <c r="E118" i="9" l="1"/>
  <c r="G119" i="9" s="1"/>
  <c r="H161" i="9"/>
  <c r="A161" i="9"/>
  <c r="L161" i="9" s="1"/>
  <c r="B162" i="9"/>
  <c r="F162" i="9"/>
  <c r="G162" i="9"/>
  <c r="I162" i="9" s="1"/>
  <c r="N162" i="9"/>
  <c r="D162" i="9"/>
  <c r="K162" i="9"/>
  <c r="C163" i="9"/>
  <c r="J119" i="9"/>
  <c r="M119" i="9"/>
  <c r="N119" i="9" s="1"/>
  <c r="H119" i="9"/>
  <c r="I119" i="9"/>
  <c r="K118" i="9" s="1"/>
  <c r="M161" i="9"/>
  <c r="J161" i="9"/>
  <c r="E119" i="9"/>
  <c r="D120" i="9" l="1"/>
  <c r="G120" i="9"/>
  <c r="B163" i="9"/>
  <c r="G163" i="9"/>
  <c r="I163" i="9" s="1"/>
  <c r="K163" i="9"/>
  <c r="C164" i="9"/>
  <c r="D163" i="9"/>
  <c r="F163" i="9"/>
  <c r="N163" i="9"/>
  <c r="M162" i="9"/>
  <c r="J162" i="9"/>
  <c r="A162" i="9"/>
  <c r="L162" i="9" s="1"/>
  <c r="H162" i="9"/>
  <c r="K164" i="9" l="1"/>
  <c r="G164" i="9"/>
  <c r="I164" i="9" s="1"/>
  <c r="D164" i="9"/>
  <c r="F164" i="9"/>
  <c r="N164" i="9"/>
  <c r="B164" i="9"/>
  <c r="C165" i="9"/>
  <c r="M163" i="9"/>
  <c r="J163" i="9"/>
  <c r="I120" i="9"/>
  <c r="K119" i="9" s="1"/>
  <c r="J120" i="9"/>
  <c r="M120" i="9"/>
  <c r="N120" i="9" s="1"/>
  <c r="H120" i="9"/>
  <c r="A163" i="9"/>
  <c r="L163" i="9" s="1"/>
  <c r="H163" i="9"/>
  <c r="E120" i="9"/>
  <c r="D121" i="9" l="1"/>
  <c r="E121" i="9" s="1"/>
  <c r="F165" i="9"/>
  <c r="B165" i="9"/>
  <c r="C166" i="9"/>
  <c r="D165" i="9"/>
  <c r="K165" i="9"/>
  <c r="N165" i="9"/>
  <c r="G165" i="9"/>
  <c r="I165" i="9" s="1"/>
  <c r="K120" i="9"/>
  <c r="H164" i="9"/>
  <c r="A164" i="9"/>
  <c r="L164" i="9" s="1"/>
  <c r="H121" i="9"/>
  <c r="G121" i="9"/>
  <c r="I121" i="9" s="1"/>
  <c r="J164" i="9"/>
  <c r="M164" i="9"/>
  <c r="J121" i="9" l="1"/>
  <c r="M121" i="9"/>
  <c r="N121" i="9" s="1"/>
  <c r="D166" i="9"/>
  <c r="N166" i="9"/>
  <c r="C167" i="9"/>
  <c r="G166" i="9"/>
  <c r="I166" i="9" s="1"/>
  <c r="K166" i="9"/>
  <c r="B166" i="9"/>
  <c r="F166" i="9"/>
  <c r="J165" i="9"/>
  <c r="M165" i="9"/>
  <c r="H165" i="9"/>
  <c r="A165" i="9"/>
  <c r="L165" i="9" s="1"/>
  <c r="D122" i="9"/>
  <c r="G122" i="9"/>
  <c r="I122" i="9" s="1"/>
  <c r="K121" i="9" s="1"/>
  <c r="D123" i="9" l="1"/>
  <c r="A166" i="9"/>
  <c r="L166" i="9" s="1"/>
  <c r="H166" i="9"/>
  <c r="N167" i="9"/>
  <c r="D167" i="9"/>
  <c r="B167" i="9"/>
  <c r="C168" i="9"/>
  <c r="G167" i="9"/>
  <c r="I167" i="9" s="1"/>
  <c r="K167" i="9"/>
  <c r="F167" i="9"/>
  <c r="J122" i="9"/>
  <c r="M122" i="9"/>
  <c r="N122" i="9" s="1"/>
  <c r="H122" i="9"/>
  <c r="E122" i="9" s="1"/>
  <c r="G123" i="9" s="1"/>
  <c r="I123" i="9" s="1"/>
  <c r="M166" i="9"/>
  <c r="J166" i="9"/>
  <c r="A167" i="9" l="1"/>
  <c r="L167" i="9" s="1"/>
  <c r="H167" i="9"/>
  <c r="M167" i="9"/>
  <c r="J167" i="9"/>
  <c r="K168" i="9"/>
  <c r="B168" i="9"/>
  <c r="C169" i="9"/>
  <c r="N168" i="9"/>
  <c r="D168" i="9"/>
  <c r="G168" i="9"/>
  <c r="I168" i="9" s="1"/>
  <c r="F168" i="9"/>
  <c r="J123" i="9"/>
  <c r="M123" i="9"/>
  <c r="N123" i="9" s="1"/>
  <c r="H123" i="9"/>
  <c r="K122" i="9"/>
  <c r="E123" i="9"/>
  <c r="K169" i="9" l="1"/>
  <c r="B169" i="9"/>
  <c r="N169" i="9"/>
  <c r="G169" i="9"/>
  <c r="I169" i="9" s="1"/>
  <c r="C170" i="9"/>
  <c r="F169" i="9"/>
  <c r="D169" i="9"/>
  <c r="K123" i="9"/>
  <c r="M168" i="9"/>
  <c r="J168" i="9"/>
  <c r="A168" i="9"/>
  <c r="L168" i="9" s="1"/>
  <c r="H168" i="9"/>
  <c r="D124" i="9"/>
  <c r="G124" i="9"/>
  <c r="I124" i="9" s="1"/>
  <c r="J169" i="9" l="1"/>
  <c r="M169" i="9"/>
  <c r="K170" i="9"/>
  <c r="N170" i="9"/>
  <c r="B170" i="9"/>
  <c r="C171" i="9"/>
  <c r="D170" i="9"/>
  <c r="F170" i="9"/>
  <c r="G170" i="9"/>
  <c r="I170" i="9" s="1"/>
  <c r="A169" i="9"/>
  <c r="L169" i="9" s="1"/>
  <c r="H169" i="9"/>
  <c r="J124" i="9"/>
  <c r="M124" i="9"/>
  <c r="N124" i="9" s="1"/>
  <c r="H124" i="9"/>
  <c r="E124" i="9" s="1"/>
  <c r="D125" i="9" l="1"/>
  <c r="H125" i="9" s="1"/>
  <c r="C172" i="9"/>
  <c r="F171" i="9"/>
  <c r="D171" i="9"/>
  <c r="G171" i="9"/>
  <c r="I171" i="9" s="1"/>
  <c r="N171" i="9"/>
  <c r="B171" i="9"/>
  <c r="K171" i="9"/>
  <c r="M170" i="9"/>
  <c r="J170" i="9"/>
  <c r="H170" i="9"/>
  <c r="A170" i="9"/>
  <c r="L170" i="9" s="1"/>
  <c r="G125" i="9"/>
  <c r="I125" i="9" s="1"/>
  <c r="K124" i="9" s="1"/>
  <c r="E125" i="9" l="1"/>
  <c r="M125" i="9"/>
  <c r="N125" i="9" s="1"/>
  <c r="J125" i="9"/>
  <c r="A171" i="9"/>
  <c r="L171" i="9" s="1"/>
  <c r="H171" i="9"/>
  <c r="B172" i="9"/>
  <c r="C173" i="9"/>
  <c r="D172" i="9"/>
  <c r="G172" i="9"/>
  <c r="I172" i="9" s="1"/>
  <c r="N172" i="9"/>
  <c r="F172" i="9"/>
  <c r="K172" i="9"/>
  <c r="M171" i="9"/>
  <c r="J171" i="9"/>
  <c r="D126" i="9"/>
  <c r="G126" i="9"/>
  <c r="I126" i="9" s="1"/>
  <c r="K125" i="9" s="1"/>
  <c r="D127" i="9" l="1"/>
  <c r="B173" i="9"/>
  <c r="G173" i="9"/>
  <c r="I173" i="9" s="1"/>
  <c r="N173" i="9"/>
  <c r="C174" i="9"/>
  <c r="D173" i="9"/>
  <c r="K173" i="9"/>
  <c r="F173" i="9"/>
  <c r="J172" i="9"/>
  <c r="M172" i="9"/>
  <c r="A172" i="9"/>
  <c r="L172" i="9" s="1"/>
  <c r="H172" i="9"/>
  <c r="M126" i="9"/>
  <c r="N126" i="9" s="1"/>
  <c r="J126" i="9"/>
  <c r="H126" i="9"/>
  <c r="E126" i="9" s="1"/>
  <c r="G127" i="9" s="1"/>
  <c r="I127" i="9" s="1"/>
  <c r="K126" i="9" l="1"/>
  <c r="M173" i="9"/>
  <c r="J173" i="9"/>
  <c r="B174" i="9"/>
  <c r="F174" i="9"/>
  <c r="G174" i="9"/>
  <c r="I174" i="9" s="1"/>
  <c r="K174" i="9"/>
  <c r="N174" i="9"/>
  <c r="D174" i="9"/>
  <c r="C175" i="9"/>
  <c r="A173" i="9"/>
  <c r="L173" i="9" s="1"/>
  <c r="H173" i="9"/>
  <c r="J127" i="9"/>
  <c r="M127" i="9"/>
  <c r="N127" i="9" s="1"/>
  <c r="H127" i="9"/>
  <c r="E127" i="9" s="1"/>
  <c r="N175" i="9" l="1"/>
  <c r="D175" i="9"/>
  <c r="B175" i="9"/>
  <c r="K175" i="9"/>
  <c r="C176" i="9"/>
  <c r="F175" i="9"/>
  <c r="G175" i="9"/>
  <c r="I175" i="9" s="1"/>
  <c r="A174" i="9"/>
  <c r="L174" i="9" s="1"/>
  <c r="H174" i="9"/>
  <c r="M174" i="9"/>
  <c r="J174" i="9"/>
  <c r="D128" i="9"/>
  <c r="G128" i="9"/>
  <c r="I128" i="9" s="1"/>
  <c r="K127" i="9" s="1"/>
  <c r="K176" i="9" l="1"/>
  <c r="N176" i="9"/>
  <c r="B176" i="9"/>
  <c r="C177" i="9"/>
  <c r="D176" i="9"/>
  <c r="F176" i="9"/>
  <c r="G176" i="9"/>
  <c r="I176" i="9" s="1"/>
  <c r="A175" i="9"/>
  <c r="L175" i="9" s="1"/>
  <c r="H175" i="9"/>
  <c r="J175" i="9"/>
  <c r="M175" i="9"/>
  <c r="J128" i="9"/>
  <c r="M128" i="9"/>
  <c r="N128" i="9" s="1"/>
  <c r="H128" i="9"/>
  <c r="E128" i="9" s="1"/>
  <c r="D129" i="9" l="1"/>
  <c r="H129" i="9" s="1"/>
  <c r="H176" i="9"/>
  <c r="A176" i="9"/>
  <c r="L176" i="9" s="1"/>
  <c r="J176" i="9"/>
  <c r="M176" i="9"/>
  <c r="F177" i="9"/>
  <c r="N177" i="9"/>
  <c r="B177" i="9"/>
  <c r="C178" i="9"/>
  <c r="D177" i="9"/>
  <c r="G177" i="9"/>
  <c r="I177" i="9" s="1"/>
  <c r="K177" i="9"/>
  <c r="G129" i="9"/>
  <c r="I129" i="9" s="1"/>
  <c r="K128" i="9" s="1"/>
  <c r="E129" i="9" l="1"/>
  <c r="M129" i="9"/>
  <c r="N129" i="9" s="1"/>
  <c r="J129" i="9"/>
  <c r="A177" i="9"/>
  <c r="L177" i="9" s="1"/>
  <c r="H177" i="9"/>
  <c r="G178" i="9"/>
  <c r="I178" i="9" s="1"/>
  <c r="B178" i="9"/>
  <c r="C179" i="9"/>
  <c r="K178" i="9"/>
  <c r="D178" i="9"/>
  <c r="N178" i="9"/>
  <c r="F178" i="9"/>
  <c r="J177" i="9"/>
  <c r="M177" i="9"/>
  <c r="D130" i="9"/>
  <c r="G130" i="9"/>
  <c r="I130" i="9" s="1"/>
  <c r="K129" i="9" s="1"/>
  <c r="D131" i="9" l="1"/>
  <c r="J178" i="9"/>
  <c r="M178" i="9"/>
  <c r="A178" i="9"/>
  <c r="L178" i="9" s="1"/>
  <c r="H178" i="9"/>
  <c r="N179" i="9"/>
  <c r="D179" i="9"/>
  <c r="F179" i="9"/>
  <c r="G179" i="9"/>
  <c r="I179" i="9" s="1"/>
  <c r="B179" i="9"/>
  <c r="C180" i="9"/>
  <c r="K179" i="9"/>
  <c r="J130" i="9"/>
  <c r="M130" i="9"/>
  <c r="N130" i="9" s="1"/>
  <c r="H130" i="9"/>
  <c r="E130" i="9" s="1"/>
  <c r="G131" i="9" s="1"/>
  <c r="I131" i="9" s="1"/>
  <c r="H179" i="9" l="1"/>
  <c r="A179" i="9"/>
  <c r="L179" i="9" s="1"/>
  <c r="M179" i="9"/>
  <c r="J179" i="9"/>
  <c r="M131" i="9"/>
  <c r="N131" i="9" s="1"/>
  <c r="J131" i="9"/>
  <c r="H131" i="9"/>
  <c r="E131" i="9" s="1"/>
  <c r="K130" i="9"/>
  <c r="N180" i="9"/>
  <c r="D180" i="9"/>
  <c r="F180" i="9"/>
  <c r="C181" i="9"/>
  <c r="G180" i="9"/>
  <c r="I180" i="9" s="1"/>
  <c r="K180" i="9"/>
  <c r="B180" i="9"/>
  <c r="J180" i="9" l="1"/>
  <c r="M180" i="9"/>
  <c r="D132" i="9"/>
  <c r="G132" i="9"/>
  <c r="I132" i="9" s="1"/>
  <c r="K131" i="9" s="1"/>
  <c r="B181" i="9"/>
  <c r="D181" i="9"/>
  <c r="C182" i="9"/>
  <c r="N181" i="9"/>
  <c r="F181" i="9"/>
  <c r="G181" i="9"/>
  <c r="I181" i="9" s="1"/>
  <c r="K181" i="9"/>
  <c r="A180" i="9"/>
  <c r="L180" i="9" s="1"/>
  <c r="H180" i="9"/>
  <c r="M181" i="9" l="1"/>
  <c r="J181" i="9"/>
  <c r="M132" i="9"/>
  <c r="N132" i="9" s="1"/>
  <c r="J132" i="9"/>
  <c r="H132" i="9"/>
  <c r="E132" i="9" s="1"/>
  <c r="K182" i="9"/>
  <c r="G182" i="9"/>
  <c r="I182" i="9" s="1"/>
  <c r="B182" i="9"/>
  <c r="D182" i="9"/>
  <c r="F182" i="9"/>
  <c r="N182" i="9"/>
  <c r="C183" i="9"/>
  <c r="H181" i="9"/>
  <c r="A181" i="9"/>
  <c r="L181" i="9" s="1"/>
  <c r="G133" i="9" l="1"/>
  <c r="I133" i="9" s="1"/>
  <c r="D133" i="9"/>
  <c r="M133" i="9" s="1"/>
  <c r="N133" i="9" s="1"/>
  <c r="K132" i="9"/>
  <c r="H133" i="9"/>
  <c r="A182" i="9"/>
  <c r="L182" i="9" s="1"/>
  <c r="H182" i="9"/>
  <c r="J182" i="9"/>
  <c r="M182" i="9"/>
  <c r="F183" i="9"/>
  <c r="B183" i="9"/>
  <c r="D183" i="9"/>
  <c r="G183" i="9"/>
  <c r="I183" i="9" s="1"/>
  <c r="K183" i="9"/>
  <c r="N183" i="9"/>
  <c r="C184" i="9"/>
  <c r="J133" i="9" l="1"/>
  <c r="E133" i="9"/>
  <c r="D135" i="9"/>
  <c r="D184" i="9"/>
  <c r="C185" i="9"/>
  <c r="F184" i="9"/>
  <c r="G184" i="9"/>
  <c r="I184" i="9" s="1"/>
  <c r="B184" i="9"/>
  <c r="N184" i="9"/>
  <c r="K184" i="9"/>
  <c r="J183" i="9"/>
  <c r="M183" i="9"/>
  <c r="A183" i="9"/>
  <c r="L183" i="9" s="1"/>
  <c r="H183" i="9"/>
  <c r="D134" i="9" l="1"/>
  <c r="G134" i="9"/>
  <c r="I134" i="9" s="1"/>
  <c r="K133" i="9" s="1"/>
  <c r="B185" i="9"/>
  <c r="N185" i="9"/>
  <c r="F185" i="9"/>
  <c r="G185" i="9"/>
  <c r="I185" i="9" s="1"/>
  <c r="K185" i="9"/>
  <c r="C186" i="9"/>
  <c r="D185" i="9"/>
  <c r="M184" i="9"/>
  <c r="J184" i="9"/>
  <c r="H184" i="9"/>
  <c r="A184" i="9"/>
  <c r="L184" i="9" s="1"/>
  <c r="J135" i="9"/>
  <c r="M135" i="9"/>
  <c r="N135" i="9" s="1"/>
  <c r="H134" i="9" l="1"/>
  <c r="E134" i="9" s="1"/>
  <c r="M134" i="9"/>
  <c r="N134" i="9" s="1"/>
  <c r="J134" i="9"/>
  <c r="C187" i="9"/>
  <c r="G186" i="9"/>
  <c r="I186" i="9" s="1"/>
  <c r="N186" i="9"/>
  <c r="B186" i="9"/>
  <c r="D186" i="9"/>
  <c r="F186" i="9"/>
  <c r="K186" i="9"/>
  <c r="J185" i="9"/>
  <c r="M185" i="9"/>
  <c r="H185" i="9"/>
  <c r="A185" i="9"/>
  <c r="L185" i="9" s="1"/>
  <c r="G135" i="9" l="1"/>
  <c r="I135" i="9" s="1"/>
  <c r="H135" i="9"/>
  <c r="E135" i="9" s="1"/>
  <c r="K134" i="9"/>
  <c r="H186" i="9"/>
  <c r="A186" i="9"/>
  <c r="L186" i="9" s="1"/>
  <c r="J186" i="9"/>
  <c r="M186" i="9"/>
  <c r="B187" i="9"/>
  <c r="C188" i="9"/>
  <c r="F187" i="9"/>
  <c r="G187" i="9"/>
  <c r="I187" i="9" s="1"/>
  <c r="N187" i="9"/>
  <c r="D187" i="9"/>
  <c r="K187" i="9"/>
  <c r="D136" i="9" l="1"/>
  <c r="G136" i="9"/>
  <c r="I136" i="9" s="1"/>
  <c r="K135" i="9" s="1"/>
  <c r="B188" i="9"/>
  <c r="C189" i="9"/>
  <c r="N188" i="9"/>
  <c r="K188" i="9"/>
  <c r="D188" i="9"/>
  <c r="F188" i="9"/>
  <c r="G188" i="9"/>
  <c r="I188" i="9" s="1"/>
  <c r="H187" i="9"/>
  <c r="A187" i="9"/>
  <c r="L187" i="9" s="1"/>
  <c r="J187" i="9"/>
  <c r="M187" i="9"/>
  <c r="J136" i="9" l="1"/>
  <c r="M136" i="9"/>
  <c r="N136" i="9" s="1"/>
  <c r="H136" i="9"/>
  <c r="E136" i="9" s="1"/>
  <c r="K189" i="9"/>
  <c r="F189" i="9"/>
  <c r="B189" i="9"/>
  <c r="N189" i="9"/>
  <c r="D189" i="9"/>
  <c r="G189" i="9"/>
  <c r="I189" i="9" s="1"/>
  <c r="C190" i="9"/>
  <c r="J188" i="9"/>
  <c r="M188" i="9"/>
  <c r="H188" i="9"/>
  <c r="A188" i="9"/>
  <c r="L188" i="9" s="1"/>
  <c r="G137" i="9" l="1"/>
  <c r="I137" i="9" s="1"/>
  <c r="K136" i="9" s="1"/>
  <c r="D137" i="9"/>
  <c r="M137" i="9" s="1"/>
  <c r="N137" i="9" s="1"/>
  <c r="J189" i="9"/>
  <c r="M189" i="9"/>
  <c r="F190" i="9"/>
  <c r="K190" i="9"/>
  <c r="N190" i="9"/>
  <c r="B190" i="9"/>
  <c r="C191" i="9"/>
  <c r="D190" i="9"/>
  <c r="G190" i="9"/>
  <c r="I190" i="9" s="1"/>
  <c r="A189" i="9"/>
  <c r="L189" i="9" s="1"/>
  <c r="H189" i="9"/>
  <c r="H137" i="9" l="1"/>
  <c r="E137" i="9" s="1"/>
  <c r="J137" i="9"/>
  <c r="D138" i="9"/>
  <c r="G138" i="9"/>
  <c r="I138" i="9" s="1"/>
  <c r="K137" i="9" s="1"/>
  <c r="J190" i="9"/>
  <c r="M190" i="9"/>
  <c r="A190" i="9"/>
  <c r="L190" i="9" s="1"/>
  <c r="H190" i="9"/>
  <c r="D191" i="9"/>
  <c r="B191" i="9"/>
  <c r="C192" i="9"/>
  <c r="K191" i="9"/>
  <c r="F191" i="9"/>
  <c r="G191" i="9"/>
  <c r="I191" i="9" s="1"/>
  <c r="N191" i="9"/>
  <c r="D139" i="9"/>
  <c r="H138" i="9" l="1"/>
  <c r="E138" i="9" s="1"/>
  <c r="M138" i="9"/>
  <c r="N138" i="9" s="1"/>
  <c r="J138" i="9"/>
  <c r="M191" i="9"/>
  <c r="J191" i="9"/>
  <c r="B192" i="9"/>
  <c r="N192" i="9"/>
  <c r="D192" i="9"/>
  <c r="F192" i="9"/>
  <c r="G192" i="9"/>
  <c r="I192" i="9" s="1"/>
  <c r="C193" i="9"/>
  <c r="K192" i="9"/>
  <c r="H191" i="9"/>
  <c r="A191" i="9"/>
  <c r="L191" i="9" s="1"/>
  <c r="J139" i="9"/>
  <c r="M139" i="9"/>
  <c r="N139" i="9" s="1"/>
  <c r="G139" i="9" l="1"/>
  <c r="I139" i="9" s="1"/>
  <c r="H139" i="9"/>
  <c r="E139" i="9" s="1"/>
  <c r="K138" i="9"/>
  <c r="G193" i="9"/>
  <c r="I193" i="9" s="1"/>
  <c r="B193" i="9"/>
  <c r="K193" i="9"/>
  <c r="N193" i="9"/>
  <c r="D193" i="9"/>
  <c r="C194" i="9"/>
  <c r="F193" i="9"/>
  <c r="A192" i="9"/>
  <c r="L192" i="9" s="1"/>
  <c r="H192" i="9"/>
  <c r="J192" i="9"/>
  <c r="M192" i="9"/>
  <c r="G140" i="9" l="1"/>
  <c r="I140" i="9" s="1"/>
  <c r="K139" i="9" s="1"/>
  <c r="D140" i="9"/>
  <c r="M140" i="9" s="1"/>
  <c r="N140" i="9" s="1"/>
  <c r="D194" i="9"/>
  <c r="C195" i="9"/>
  <c r="K194" i="9"/>
  <c r="G194" i="9"/>
  <c r="I194" i="9" s="1"/>
  <c r="B194" i="9"/>
  <c r="N194" i="9"/>
  <c r="F194" i="9"/>
  <c r="M193" i="9"/>
  <c r="J193" i="9"/>
  <c r="H193" i="9"/>
  <c r="A193" i="9"/>
  <c r="L193" i="9" s="1"/>
  <c r="H140" i="9" l="1"/>
  <c r="E140" i="9" s="1"/>
  <c r="J140" i="9"/>
  <c r="K195" i="9"/>
  <c r="F195" i="9"/>
  <c r="C196" i="9"/>
  <c r="B195" i="9"/>
  <c r="N195" i="9"/>
  <c r="D195" i="9"/>
  <c r="G195" i="9"/>
  <c r="I195" i="9" s="1"/>
  <c r="A194" i="9"/>
  <c r="L194" i="9" s="1"/>
  <c r="H194" i="9"/>
  <c r="G141" i="9"/>
  <c r="I141" i="9" s="1"/>
  <c r="K140" i="9" s="1"/>
  <c r="J194" i="9"/>
  <c r="M194" i="9"/>
  <c r="D141" i="9" l="1"/>
  <c r="H195" i="9"/>
  <c r="A195" i="9"/>
  <c r="L195" i="9" s="1"/>
  <c r="N196" i="9"/>
  <c r="D196" i="9"/>
  <c r="F196" i="9"/>
  <c r="K196" i="9"/>
  <c r="B196" i="9"/>
  <c r="G196" i="9"/>
  <c r="I196" i="9" s="1"/>
  <c r="C197" i="9"/>
  <c r="J195" i="9"/>
  <c r="M195" i="9"/>
  <c r="M141" i="9" l="1"/>
  <c r="N141" i="9" s="1"/>
  <c r="J141" i="9"/>
  <c r="H141" i="9"/>
  <c r="E141" i="9" s="1"/>
  <c r="G197" i="9"/>
  <c r="I197" i="9" s="1"/>
  <c r="C198" i="9"/>
  <c r="D197" i="9"/>
  <c r="B197" i="9"/>
  <c r="F197" i="9"/>
  <c r="K197" i="9"/>
  <c r="N197" i="9"/>
  <c r="H196" i="9"/>
  <c r="A196" i="9"/>
  <c r="L196" i="9" s="1"/>
  <c r="J196" i="9"/>
  <c r="M196" i="9"/>
  <c r="D142" i="9" l="1"/>
  <c r="G142" i="9"/>
  <c r="I142" i="9" s="1"/>
  <c r="K141" i="9" s="1"/>
  <c r="B198" i="9"/>
  <c r="N198" i="9"/>
  <c r="F198" i="9"/>
  <c r="G198" i="9"/>
  <c r="I198" i="9" s="1"/>
  <c r="K198" i="9"/>
  <c r="D198" i="9"/>
  <c r="C199" i="9"/>
  <c r="H197" i="9"/>
  <c r="A197" i="9"/>
  <c r="L197" i="9" s="1"/>
  <c r="D143" i="9"/>
  <c r="J197" i="9"/>
  <c r="M197" i="9"/>
  <c r="J142" i="9" l="1"/>
  <c r="M142" i="9"/>
  <c r="N142" i="9" s="1"/>
  <c r="H142" i="9"/>
  <c r="E142" i="9" s="1"/>
  <c r="G143" i="9" s="1"/>
  <c r="I143" i="9" s="1"/>
  <c r="K142" i="9" s="1"/>
  <c r="B199" i="9"/>
  <c r="N199" i="9"/>
  <c r="K199" i="9"/>
  <c r="D199" i="9"/>
  <c r="G199" i="9"/>
  <c r="I199" i="9" s="1"/>
  <c r="C200" i="9"/>
  <c r="F199" i="9"/>
  <c r="J143" i="9"/>
  <c r="M143" i="9"/>
  <c r="N143" i="9" s="1"/>
  <c r="H198" i="9"/>
  <c r="A198" i="9"/>
  <c r="L198" i="9" s="1"/>
  <c r="J198" i="9"/>
  <c r="M198" i="9"/>
  <c r="H143" i="9" l="1"/>
  <c r="E143" i="9"/>
  <c r="B200" i="9"/>
  <c r="F200" i="9"/>
  <c r="G200" i="9"/>
  <c r="I200" i="9" s="1"/>
  <c r="K200" i="9"/>
  <c r="N200" i="9"/>
  <c r="D200" i="9"/>
  <c r="C201" i="9"/>
  <c r="H199" i="9"/>
  <c r="A199" i="9"/>
  <c r="L199" i="9" s="1"/>
  <c r="J199" i="9"/>
  <c r="M199" i="9"/>
  <c r="G144" i="9" l="1"/>
  <c r="I144" i="9" s="1"/>
  <c r="K143" i="9" s="1"/>
  <c r="D144" i="9"/>
  <c r="K201" i="9"/>
  <c r="B201" i="9"/>
  <c r="C202" i="9"/>
  <c r="N201" i="9"/>
  <c r="G201" i="9"/>
  <c r="I201" i="9" s="1"/>
  <c r="D201" i="9"/>
  <c r="F201" i="9"/>
  <c r="J200" i="9"/>
  <c r="M200" i="9"/>
  <c r="A200" i="9"/>
  <c r="L200" i="9" s="1"/>
  <c r="H200" i="9"/>
  <c r="M144" i="9" l="1"/>
  <c r="N144" i="9" s="1"/>
  <c r="H144" i="9"/>
  <c r="J144" i="9"/>
  <c r="K144" i="9" s="1"/>
  <c r="E144" i="9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J201" i="9"/>
  <c r="M201" i="9"/>
  <c r="H201" i="9"/>
  <c r="A201" i="9"/>
  <c r="L201" i="9" s="1"/>
  <c r="F202" i="9"/>
  <c r="C203" i="9"/>
  <c r="K202" i="9"/>
  <c r="B202" i="9"/>
  <c r="N202" i="9"/>
  <c r="D202" i="9"/>
  <c r="G202" i="9"/>
  <c r="I202" i="9" s="1"/>
  <c r="J202" i="9" l="1"/>
  <c r="M202" i="9"/>
  <c r="E202" i="9"/>
  <c r="H202" i="9"/>
  <c r="A202" i="9"/>
  <c r="L202" i="9" s="1"/>
  <c r="D203" i="9"/>
  <c r="N203" i="9"/>
  <c r="C204" i="9"/>
  <c r="F203" i="9"/>
  <c r="B203" i="9"/>
  <c r="G203" i="9"/>
  <c r="I203" i="9" s="1"/>
  <c r="K203" i="9"/>
  <c r="H203" i="9" l="1"/>
  <c r="A203" i="9"/>
  <c r="L203" i="9" s="1"/>
  <c r="J203" i="9"/>
  <c r="M203" i="9"/>
  <c r="E203" i="9"/>
  <c r="C205" i="9"/>
  <c r="F204" i="9"/>
  <c r="B204" i="9"/>
  <c r="K204" i="9"/>
  <c r="N204" i="9"/>
  <c r="D204" i="9"/>
  <c r="G204" i="9"/>
  <c r="I204" i="9" s="1"/>
  <c r="A204" i="9" l="1"/>
  <c r="L204" i="9" s="1"/>
  <c r="H204" i="9"/>
  <c r="M204" i="9"/>
  <c r="J204" i="9"/>
  <c r="B205" i="9"/>
  <c r="N205" i="9"/>
  <c r="F205" i="9"/>
  <c r="G205" i="9"/>
  <c r="I205" i="9" s="1"/>
  <c r="K205" i="9"/>
  <c r="D205" i="9"/>
  <c r="C206" i="9"/>
  <c r="E204" i="9"/>
  <c r="E205" i="9" l="1"/>
  <c r="J205" i="9"/>
  <c r="M205" i="9"/>
  <c r="H205" i="9"/>
  <c r="A205" i="9"/>
  <c r="L205" i="9" s="1"/>
  <c r="B206" i="9"/>
  <c r="N206" i="9"/>
  <c r="K206" i="9"/>
  <c r="D206" i="9"/>
  <c r="G206" i="9"/>
  <c r="I206" i="9" s="1"/>
  <c r="C207" i="9"/>
  <c r="F206" i="9"/>
  <c r="K207" i="9" l="1"/>
  <c r="D207" i="9"/>
  <c r="B207" i="9"/>
  <c r="N207" i="9"/>
  <c r="G207" i="9"/>
  <c r="I207" i="9" s="1"/>
  <c r="F207" i="9"/>
  <c r="C208" i="9"/>
  <c r="H206" i="9"/>
  <c r="A206" i="9"/>
  <c r="L206" i="9" s="1"/>
  <c r="J206" i="9"/>
  <c r="M206" i="9"/>
  <c r="E206" i="9"/>
  <c r="E207" i="9" s="1"/>
  <c r="F208" i="9" l="1"/>
  <c r="N208" i="9"/>
  <c r="M10" i="9" s="1"/>
  <c r="K208" i="9"/>
  <c r="G208" i="9"/>
  <c r="B208" i="9"/>
  <c r="D208" i="9"/>
  <c r="E208" i="9" s="1"/>
  <c r="H207" i="9"/>
  <c r="A207" i="9"/>
  <c r="L207" i="9" s="1"/>
  <c r="J207" i="9"/>
  <c r="M207" i="9"/>
  <c r="I208" i="9" l="1"/>
  <c r="E13" i="9"/>
  <c r="J208" i="9"/>
  <c r="M208" i="9"/>
  <c r="D13" i="9"/>
  <c r="H208" i="9"/>
  <c r="F13" i="9" s="1"/>
  <c r="A208" i="9"/>
  <c r="L208" i="9" s="1"/>
  <c r="J13" i="9"/>
  <c r="H13" i="9"/>
  <c r="I13" i="9" l="1"/>
  <c r="G13" i="9"/>
</calcChain>
</file>

<file path=xl/sharedStrings.xml><?xml version="1.0" encoding="utf-8"?>
<sst xmlns="http://schemas.openxmlformats.org/spreadsheetml/2006/main" count="137" uniqueCount="55">
  <si>
    <t>Lånebeløb</t>
  </si>
  <si>
    <t>Omkostninger</t>
  </si>
  <si>
    <t>Hovedstol</t>
  </si>
  <si>
    <t>Terminer</t>
  </si>
  <si>
    <t>Årlig rente</t>
  </si>
  <si>
    <t>Effektiv rente</t>
  </si>
  <si>
    <t>Terminsrente</t>
  </si>
  <si>
    <t>Ydelse</t>
  </si>
  <si>
    <t>Rente</t>
  </si>
  <si>
    <t>Afdrag</t>
  </si>
  <si>
    <t>ÅOP</t>
  </si>
  <si>
    <t>Total</t>
  </si>
  <si>
    <t>Termin</t>
  </si>
  <si>
    <t>Restgæld</t>
  </si>
  <si>
    <t>S</t>
  </si>
  <si>
    <t>Dato</t>
  </si>
  <si>
    <t>Lånedato</t>
  </si>
  <si>
    <t>Valgt ydelse</t>
  </si>
  <si>
    <t>Ydelse v fuld termin</t>
  </si>
  <si>
    <t>Arbejdsdag</t>
  </si>
  <si>
    <t>Dumme datoer</t>
  </si>
  <si>
    <t>-</t>
  </si>
  <si>
    <t>Eksisterende billån:</t>
  </si>
  <si>
    <t>Hvor har du dit nuværende billån?</t>
  </si>
  <si>
    <t>(Vælg fra dropdown)</t>
  </si>
  <si>
    <t>Restgæld eksisterende billån</t>
  </si>
  <si>
    <t>(Indtast restgæld)</t>
  </si>
  <si>
    <t>Hvordan vil du regne din omlægning?</t>
  </si>
  <si>
    <t>(Angiv pålydende rente nuværende billån)</t>
  </si>
  <si>
    <t>Lånebehov</t>
  </si>
  <si>
    <t>Etableringsgebyr</t>
  </si>
  <si>
    <t>Lånets hovedstol</t>
  </si>
  <si>
    <t>Pålydende rente</t>
  </si>
  <si>
    <t>Samlet tilbagebetaling nuværende billån</t>
  </si>
  <si>
    <t>Samlet tilbagebetaling i Lægernes billån</t>
  </si>
  <si>
    <t>Nettorenten</t>
  </si>
  <si>
    <t>Estimeret nettobesparelse ved omlægning</t>
  </si>
  <si>
    <t>Cashflow</t>
  </si>
  <si>
    <t>ÅOP efter skat</t>
  </si>
  <si>
    <t>Bruttoomk</t>
  </si>
  <si>
    <t>Nettoomk</t>
  </si>
  <si>
    <t>X</t>
  </si>
  <si>
    <t>Ak</t>
  </si>
  <si>
    <t>S Sum</t>
  </si>
  <si>
    <t>Test med lovgivningsformel</t>
  </si>
  <si>
    <t>Rentedage</t>
  </si>
  <si>
    <t>Efter skat</t>
  </si>
  <si>
    <t>Løs denne solver for at dobbeltjekke ÅOP (før skat)</t>
  </si>
  <si>
    <t>Dato:</t>
  </si>
  <si>
    <t>År efter lånedato</t>
  </si>
  <si>
    <t>starter senere</t>
  </si>
  <si>
    <t>Samme løbetid</t>
  </si>
  <si>
    <t>Nuværende pålydende rente i pct.</t>
  </si>
  <si>
    <t>(Hvis lånet overtages fra et fremmed pengeinstitut, og dette er etableret med udbetaling på min. 20 pct., fastsættes gebyret til 0 kr.)</t>
  </si>
  <si>
    <t>Lægernes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</si>
</sst>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\ _k_r_._-;\-* #,##0.00\ _k_r_._-;_-* &quot;-&quot;??\ _k_r_._-;_-@_-"/>
    <numFmt numFmtId="167" formatCode="0.0000000%"/>
    <numFmt numFmtId="168" formatCode="#,##0_ ;\-#,##0\ "/>
    <numFmt numFmtId="169" formatCode="_-* #,##0\ &quot;kr.&quot;_-;\-* #,##0\ &quot;kr.&quot;_-;_-* &quot;-&quot;??\ &quot;kr.&quot;_-;_-@_-"/>
    <numFmt numFmtId="170" formatCode="#,##0\ &quot;kr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rgb="FF1B3B5F"/>
      <name val="Calibri"/>
      <family val="2"/>
      <scheme val="minor"/>
    </font>
    <font>
      <sz val="12"/>
      <color rgb="FF1B3B5F"/>
      <name val="Calibri"/>
      <family val="2"/>
      <scheme val="minor"/>
    </font>
    <font>
      <b/>
      <sz val="14"/>
      <color rgb="FF1B3B5F"/>
      <name val="Calibri"/>
      <family val="2"/>
      <scheme val="minor"/>
    </font>
    <font>
      <b/>
      <sz val="20"/>
      <color rgb="FF1B3B5F"/>
      <name val="Calibri"/>
      <family val="2"/>
      <scheme val="minor"/>
    </font>
    <font>
      <b/>
      <sz val="16"/>
      <color rgb="FF1B3B5F"/>
      <name val="Calibri"/>
      <family val="2"/>
      <scheme val="minor"/>
    </font>
    <font>
      <sz val="16"/>
      <color rgb="FF1B3B5F"/>
      <name val="Calibri"/>
      <family val="2"/>
      <scheme val="minor"/>
    </font>
    <font>
      <sz val="14"/>
      <color rgb="FF1B3B5F"/>
      <name val="Calibri"/>
      <family val="2"/>
      <scheme val="minor"/>
    </font>
    <font>
      <sz val="14"/>
      <color rgb="FF00B050"/>
      <name val="Calibri"/>
      <family val="2"/>
      <scheme val="minor"/>
    </font>
    <font>
      <i/>
      <sz val="12"/>
      <color rgb="FF1B3B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1B3B5F"/>
      </top>
      <bottom/>
      <diagonal/>
    </border>
    <border>
      <left/>
      <right/>
      <top style="thin">
        <color rgb="FF1B3B5F"/>
      </top>
      <bottom style="thin">
        <color rgb="FF1B3B5F"/>
      </bottom>
      <diagonal/>
    </border>
    <border>
      <left style="thin">
        <color rgb="FF1B3B5F"/>
      </left>
      <right style="thin">
        <color rgb="FF1B3B5F"/>
      </right>
      <top style="thin">
        <color rgb="FF1B3B5F"/>
      </top>
      <bottom style="thin">
        <color rgb="FF1B3B5F"/>
      </bottom>
      <diagonal/>
    </border>
    <border>
      <left/>
      <right/>
      <top/>
      <bottom style="thin">
        <color rgb="FF1B3B5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9" fontId="0" fillId="0" borderId="0" xfId="2" applyFont="1"/>
    <xf numFmtId="43" fontId="0" fillId="0" borderId="0" xfId="1" applyFont="1"/>
    <xf numFmtId="1" fontId="0" fillId="0" borderId="0" xfId="0" applyNumberFormat="1"/>
    <xf numFmtId="0" fontId="3" fillId="0" borderId="0" xfId="3"/>
    <xf numFmtId="14" fontId="0" fillId="0" borderId="0" xfId="0" applyNumberFormat="1"/>
    <xf numFmtId="2" fontId="0" fillId="0" borderId="0" xfId="0" applyNumberFormat="1"/>
    <xf numFmtId="166" fontId="0" fillId="0" borderId="0" xfId="0" applyNumberFormat="1"/>
    <xf numFmtId="43" fontId="0" fillId="0" borderId="0" xfId="1" applyNumberFormat="1" applyFont="1"/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NumberFormat="1" applyFont="1" applyAlignment="1">
      <alignment horizontal="center"/>
    </xf>
    <xf numFmtId="167" fontId="0" fillId="0" borderId="0" xfId="2" applyNumberFormat="1" applyFont="1"/>
    <xf numFmtId="43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/>
    <xf numFmtId="43" fontId="5" fillId="0" borderId="0" xfId="1" applyFont="1"/>
    <xf numFmtId="10" fontId="5" fillId="0" borderId="0" xfId="2" applyNumberFormat="1" applyFont="1"/>
    <xf numFmtId="1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10" fontId="0" fillId="0" borderId="0" xfId="0" applyNumberFormat="1" applyBorder="1"/>
    <xf numFmtId="10" fontId="2" fillId="0" borderId="0" xfId="2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70" fontId="2" fillId="0" borderId="6" xfId="1" applyNumberFormat="1" applyFont="1" applyBorder="1" applyAlignment="1">
      <alignment horizontal="center"/>
    </xf>
    <xf numFmtId="170" fontId="2" fillId="0" borderId="3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10" fontId="0" fillId="0" borderId="0" xfId="2" applyNumberFormat="1" applyFont="1" applyBorder="1"/>
    <xf numFmtId="10" fontId="0" fillId="0" borderId="0" xfId="0" applyNumberFormat="1" applyAlignment="1">
      <alignment horizontal="center"/>
    </xf>
    <xf numFmtId="170" fontId="0" fillId="0" borderId="0" xfId="0" applyNumberFormat="1"/>
    <xf numFmtId="43" fontId="0" fillId="0" borderId="0" xfId="1" applyNumberFormat="1" applyFont="1" applyAlignment="1"/>
    <xf numFmtId="164" fontId="0" fillId="0" borderId="0" xfId="1" applyNumberFormat="1" applyFont="1" applyAlignment="1"/>
    <xf numFmtId="0" fontId="0" fillId="0" borderId="0" xfId="2" applyNumberFormat="1" applyFont="1"/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43" fontId="0" fillId="0" borderId="0" xfId="0" applyNumberFormat="1" applyBorder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9" fontId="7" fillId="2" borderId="12" xfId="4" applyNumberFormat="1" applyFont="1" applyFill="1" applyBorder="1" applyAlignment="1" applyProtection="1">
      <alignment horizontal="center" vertical="center"/>
      <protection locked="0"/>
    </xf>
    <xf numFmtId="3" fontId="7" fillId="2" borderId="12" xfId="4" applyNumberFormat="1" applyFont="1" applyFill="1" applyBorder="1" applyAlignment="1" applyProtection="1">
      <alignment horizontal="center" vertical="center"/>
      <protection locked="0"/>
    </xf>
    <xf numFmtId="169" fontId="7" fillId="2" borderId="0" xfId="4" applyNumberFormat="1" applyFont="1" applyFill="1" applyAlignment="1" applyProtection="1">
      <alignment vertical="center"/>
    </xf>
    <xf numFmtId="0" fontId="7" fillId="2" borderId="0" xfId="0" applyFont="1" applyFill="1" applyAlignment="1">
      <alignment horizontal="right" vertical="center"/>
    </xf>
    <xf numFmtId="168" fontId="6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/>
    </xf>
    <xf numFmtId="164" fontId="6" fillId="2" borderId="0" xfId="1" applyNumberFormat="1" applyFont="1" applyFill="1" applyAlignment="1" applyProtection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vertical="center"/>
    </xf>
    <xf numFmtId="169" fontId="7" fillId="2" borderId="0" xfId="4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>
      <alignment vertical="center"/>
    </xf>
    <xf numFmtId="8" fontId="6" fillId="2" borderId="0" xfId="0" applyNumberFormat="1" applyFont="1" applyFill="1" applyAlignment="1">
      <alignment vertical="center"/>
    </xf>
    <xf numFmtId="10" fontId="7" fillId="2" borderId="12" xfId="2" applyNumberFormat="1" applyFont="1" applyFill="1" applyBorder="1" applyAlignment="1" applyProtection="1">
      <alignment horizontal="center" vertical="center"/>
      <protection locked="0"/>
    </xf>
    <xf numFmtId="8" fontId="7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8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169" fontId="6" fillId="2" borderId="0" xfId="4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 applyProtection="1">
      <alignment vertical="center"/>
    </xf>
    <xf numFmtId="169" fontId="7" fillId="2" borderId="0" xfId="0" applyNumberFormat="1" applyFont="1" applyFill="1" applyAlignment="1">
      <alignment vertical="center"/>
    </xf>
    <xf numFmtId="169" fontId="7" fillId="2" borderId="10" xfId="4" applyNumberFormat="1" applyFont="1" applyFill="1" applyBorder="1" applyAlignment="1">
      <alignment vertical="center"/>
    </xf>
    <xf numFmtId="169" fontId="6" fillId="2" borderId="13" xfId="4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9" fontId="7" fillId="2" borderId="13" xfId="4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69" fontId="12" fillId="2" borderId="13" xfId="4" applyNumberFormat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10" fontId="7" fillId="2" borderId="0" xfId="2" applyNumberFormat="1" applyFont="1" applyFill="1" applyBorder="1" applyAlignment="1" applyProtection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43" fontId="13" fillId="2" borderId="9" xfId="1" applyFont="1" applyFill="1" applyBorder="1" applyAlignment="1" applyProtection="1">
      <alignment horizontal="left" vertical="center" indent="6"/>
    </xf>
    <xf numFmtId="43" fontId="13" fillId="2" borderId="13" xfId="1" applyFont="1" applyFill="1" applyBorder="1" applyAlignment="1" applyProtection="1">
      <alignment horizontal="left" vertical="center" indent="6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</cellXfs>
  <cellStyles count="5">
    <cellStyle name="Komma" xfId="1" builtinId="3"/>
    <cellStyle name="Link" xfId="3" builtinId="8"/>
    <cellStyle name="Normal" xfId="0" builtinId="0"/>
    <cellStyle name="Procent" xfId="2" builtinId="5"/>
    <cellStyle name="Valuta" xfId="4" builtinId="4"/>
  </cellStyles>
  <dxfs count="3">
    <dxf>
      <font>
        <color theme="0"/>
      </font>
    </dxf>
    <dxf>
      <font>
        <color theme="9"/>
      </font>
      <numFmt numFmtId="170" formatCode="#,##0\ &quot;kr.&quot;"/>
    </dxf>
    <dxf>
      <font>
        <color rgb="FFFF0000"/>
      </font>
      <numFmt numFmtId="170" formatCode="#,##0\ &quot;kr.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936064</xdr:colOff>
      <xdr:row>5</xdr:row>
      <xdr:rowOff>82643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6AFA17E-E68C-4417-A2FD-703FD358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444500"/>
          <a:ext cx="2587064" cy="74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A24C9F1-A935-41E8-A1AD-31C23D6A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2192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BD77DA-FBD5-40E5-AE16-D794FA75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A6839FA-4011-431C-B33A-822C7654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2B41003-57C0-4652-B11C-5F4E6355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2424ABA-C3C1-4168-815C-094B1046F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707641-116A-470D-A828-DF99139A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C6CC-6B6C-4F13-9ABB-B7DD52B1C812}">
  <sheetPr>
    <pageSetUpPr fitToPage="1"/>
  </sheetPr>
  <dimension ref="B6:U115"/>
  <sheetViews>
    <sheetView showGridLines="0" showRowColHeaders="0" tabSelected="1" zoomScale="85" zoomScaleNormal="85" workbookViewId="0">
      <selection activeCell="E9" sqref="E9"/>
    </sheetView>
  </sheetViews>
  <sheetFormatPr defaultColWidth="9.140625" defaultRowHeight="17.25" customHeight="1" outlineLevelCol="1" x14ac:dyDescent="0.25"/>
  <cols>
    <col min="1" max="1" width="5.140625" style="57" customWidth="1"/>
    <col min="2" max="3" width="24.7109375" style="57" customWidth="1"/>
    <col min="4" max="4" width="12.7109375" style="61" customWidth="1"/>
    <col min="5" max="5" width="20.7109375" style="56" bestFit="1" customWidth="1"/>
    <col min="6" max="6" width="2.42578125" style="57" customWidth="1"/>
    <col min="7" max="7" width="14.85546875" style="57" bestFit="1" customWidth="1"/>
    <col min="8" max="8" width="12.85546875" style="57" bestFit="1" customWidth="1"/>
    <col min="9" max="16" width="9.140625" style="57"/>
    <col min="17" max="18" width="9.140625" style="57" hidden="1" customWidth="1" outlineLevel="1"/>
    <col min="19" max="19" width="10.42578125" style="57" hidden="1" customWidth="1" outlineLevel="1"/>
    <col min="20" max="20" width="9.140625" style="57" hidden="1" customWidth="1" outlineLevel="1"/>
    <col min="21" max="21" width="9.140625" style="57" collapsed="1"/>
    <col min="22" max="16384" width="9.140625" style="57"/>
  </cols>
  <sheetData>
    <row r="6" spans="2:19" ht="17.25" customHeight="1" x14ac:dyDescent="0.25">
      <c r="R6" s="57" t="s">
        <v>12</v>
      </c>
      <c r="S6" s="57" t="s">
        <v>7</v>
      </c>
    </row>
    <row r="7" spans="2:19" ht="17.25" customHeight="1" x14ac:dyDescent="0.25">
      <c r="B7" s="63" t="s">
        <v>22</v>
      </c>
      <c r="D7" s="61" t="s">
        <v>48</v>
      </c>
      <c r="E7" s="102">
        <f ca="1">TODAY()</f>
        <v>45714</v>
      </c>
      <c r="S7" s="62">
        <f>-E11</f>
        <v>-194000</v>
      </c>
    </row>
    <row r="8" spans="2:19" ht="17.25" customHeight="1" x14ac:dyDescent="0.25">
      <c r="R8" s="57">
        <v>1</v>
      </c>
      <c r="S8" s="64">
        <f>IF(R8&gt;=1,IF($E$13="Samme ydelse",$E$15,$E$30),IF(R8&gt;0,IF($E$13="Samme ydelse",$E$15,$E$30)*R8,0))</f>
        <v>3005.9432021951907</v>
      </c>
    </row>
    <row r="9" spans="2:19" ht="17.25" customHeight="1" x14ac:dyDescent="0.25">
      <c r="B9" s="65" t="s">
        <v>23</v>
      </c>
      <c r="C9" s="65"/>
      <c r="D9" s="66"/>
      <c r="E9" s="58" t="s">
        <v>54</v>
      </c>
      <c r="G9" s="56" t="s">
        <v>24</v>
      </c>
      <c r="R9" s="57">
        <f t="shared" ref="R9:R72" si="0">IF(AND(R8&gt;=1,R8+1&lt;=IF($E$13="Samme ydelse",$E$30,$E$15)),R8+1,IF(AND(R8&gt;=1,R8&lt;=IF($E$13="Samme ydelse",$E$30,$E$15)),IF($E$13="Samme ydelse",$E$30,$E$15)-INT(IF($E$13="Samme ydelse",$E$30,$E$15)),0))</f>
        <v>2</v>
      </c>
      <c r="S9" s="67">
        <f t="shared" ref="S9:S71" si="1">IF(R9&gt;=1,IF($E$13="Samme ydelse",$E$15,$E$30),IF(R9&gt;0,IF($E$13="Samme ydelse",$E$15,$E$30)*R9,0))</f>
        <v>3005.9432021951907</v>
      </c>
    </row>
    <row r="10" spans="2:19" ht="17.25" customHeight="1" x14ac:dyDescent="0.25">
      <c r="B10" s="68"/>
      <c r="C10" s="69"/>
      <c r="D10" s="70"/>
      <c r="E10" s="69"/>
      <c r="I10" s="71"/>
      <c r="R10" s="57">
        <f t="shared" si="0"/>
        <v>3</v>
      </c>
      <c r="S10" s="67">
        <f t="shared" si="1"/>
        <v>3005.9432021951907</v>
      </c>
    </row>
    <row r="11" spans="2:19" ht="15.75" x14ac:dyDescent="0.25">
      <c r="B11" s="65" t="s">
        <v>25</v>
      </c>
      <c r="C11" s="65"/>
      <c r="D11" s="66"/>
      <c r="E11" s="59">
        <v>194000</v>
      </c>
      <c r="G11" s="56" t="s">
        <v>26</v>
      </c>
      <c r="H11" s="72"/>
      <c r="R11" s="57">
        <f t="shared" si="0"/>
        <v>4</v>
      </c>
      <c r="S11" s="67">
        <f t="shared" si="1"/>
        <v>3005.9432021951907</v>
      </c>
    </row>
    <row r="12" spans="2:19" ht="17.25" customHeight="1" x14ac:dyDescent="0.25">
      <c r="B12" s="69"/>
      <c r="C12" s="69"/>
      <c r="D12" s="70"/>
      <c r="E12" s="73"/>
      <c r="G12" s="56"/>
      <c r="H12" s="72"/>
      <c r="R12" s="57">
        <f t="shared" si="0"/>
        <v>5</v>
      </c>
      <c r="S12" s="67">
        <f t="shared" si="1"/>
        <v>3005.9432021951907</v>
      </c>
    </row>
    <row r="13" spans="2:19" ht="17.25" customHeight="1" x14ac:dyDescent="0.25">
      <c r="B13" s="65" t="s">
        <v>27</v>
      </c>
      <c r="C13" s="65"/>
      <c r="D13" s="66"/>
      <c r="E13" s="58" t="s">
        <v>51</v>
      </c>
      <c r="G13" s="56" t="s">
        <v>24</v>
      </c>
      <c r="H13" s="74"/>
      <c r="R13" s="57">
        <f t="shared" si="0"/>
        <v>6</v>
      </c>
      <c r="S13" s="67">
        <f t="shared" si="1"/>
        <v>3005.9432021951907</v>
      </c>
    </row>
    <row r="14" spans="2:19" ht="17.25" customHeight="1" x14ac:dyDescent="0.25">
      <c r="B14" s="69"/>
      <c r="C14" s="69"/>
      <c r="D14" s="70"/>
      <c r="E14" s="69"/>
      <c r="R14" s="57">
        <f t="shared" si="0"/>
        <v>7</v>
      </c>
      <c r="S14" s="67">
        <f t="shared" si="1"/>
        <v>3005.9432021951907</v>
      </c>
    </row>
    <row r="15" spans="2:19" ht="17.25" customHeight="1" x14ac:dyDescent="0.25">
      <c r="B15" s="65" t="str">
        <f>IF(E13="Samme ydelse","Nuværende månedlig ydelse i kr.",IF(E13="Samme løbetid","Nuværende restløbetid i måneder","FEJL"))</f>
        <v>Nuværende restløbetid i måneder</v>
      </c>
      <c r="C15" s="65"/>
      <c r="D15" s="66"/>
      <c r="E15" s="59">
        <v>72</v>
      </c>
      <c r="G15" s="56" t="str">
        <f>IF(E13="Samme ydelse","(Indtast nuværende ydelse)","(Indtast nuværende restløbetid)")</f>
        <v>(Indtast nuværende restløbetid)</v>
      </c>
      <c r="H15" s="75"/>
      <c r="J15" s="55" t="str">
        <f>IF(AND(E13="Samme løbetid",E15&gt;96),"FEJL I LØBETID!",IF(AND(E13="Samme ydelse",E15&lt;100),"FEJL I YDELSE",""))</f>
        <v/>
      </c>
      <c r="R15" s="57">
        <f t="shared" si="0"/>
        <v>8</v>
      </c>
      <c r="S15" s="67">
        <f t="shared" si="1"/>
        <v>3005.9432021951907</v>
      </c>
    </row>
    <row r="16" spans="2:19" ht="17.25" customHeight="1" x14ac:dyDescent="0.25">
      <c r="B16" s="69"/>
      <c r="C16" s="69"/>
      <c r="D16" s="70"/>
      <c r="E16" s="69"/>
      <c r="G16" s="56"/>
      <c r="R16" s="57">
        <f t="shared" si="0"/>
        <v>9</v>
      </c>
      <c r="S16" s="67">
        <f t="shared" si="1"/>
        <v>3005.9432021951907</v>
      </c>
    </row>
    <row r="17" spans="2:19" ht="17.25" customHeight="1" x14ac:dyDescent="0.25">
      <c r="B17" s="65" t="s">
        <v>52</v>
      </c>
      <c r="C17" s="66"/>
      <c r="D17" s="66"/>
      <c r="E17" s="76">
        <v>0.05</v>
      </c>
      <c r="G17" s="77" t="s">
        <v>28</v>
      </c>
      <c r="R17" s="57">
        <f t="shared" si="0"/>
        <v>10</v>
      </c>
      <c r="S17" s="67">
        <f t="shared" si="1"/>
        <v>3005.9432021951907</v>
      </c>
    </row>
    <row r="18" spans="2:19" ht="17.25" customHeight="1" x14ac:dyDescent="0.25">
      <c r="B18" s="69"/>
      <c r="C18" s="78"/>
      <c r="D18" s="70"/>
      <c r="E18" s="69"/>
      <c r="R18" s="57">
        <f t="shared" si="0"/>
        <v>11</v>
      </c>
      <c r="S18" s="67">
        <f t="shared" si="1"/>
        <v>3005.9432021951907</v>
      </c>
    </row>
    <row r="19" spans="2:19" ht="17.25" customHeight="1" x14ac:dyDescent="0.25">
      <c r="B19" s="69" t="str">
        <f>IF(E13="Samme ydelse","Estimeret restløbetid (måneder) eksisterende lån:",IF(E13="Samme løbetid","Estimeret nuværende månedlig ydelse (kr.):","FEJL"))</f>
        <v>Estimeret nuværende månedlig ydelse (kr.):</v>
      </c>
      <c r="C19" s="69"/>
      <c r="D19" s="70"/>
      <c r="E19" s="100">
        <f>IF(E13="Samme ydelse",NPER(E17/12,-E15,E11,0),IF(E13="Samme løbetid",-PMT(E17/12,E15,E11,,0),"FEJL"))</f>
        <v>3124.3569363214801</v>
      </c>
      <c r="F19" s="79"/>
      <c r="R19" s="57">
        <f t="shared" si="0"/>
        <v>12</v>
      </c>
      <c r="S19" s="67">
        <f t="shared" si="1"/>
        <v>3005.9432021951907</v>
      </c>
    </row>
    <row r="20" spans="2:19" ht="17.25" customHeight="1" x14ac:dyDescent="0.25">
      <c r="B20" s="56"/>
      <c r="E20" s="80"/>
      <c r="R20" s="57">
        <f t="shared" si="0"/>
        <v>13</v>
      </c>
      <c r="S20" s="67">
        <f t="shared" si="1"/>
        <v>3005.9432021951907</v>
      </c>
    </row>
    <row r="21" spans="2:19" ht="17.25" customHeight="1" x14ac:dyDescent="0.25">
      <c r="B21" s="56"/>
      <c r="F21" s="55"/>
      <c r="G21" s="55"/>
      <c r="H21" s="55"/>
      <c r="I21" s="55"/>
      <c r="J21" s="55"/>
      <c r="K21" s="55"/>
      <c r="L21" s="55"/>
      <c r="M21" s="55"/>
      <c r="R21" s="57">
        <f t="shared" si="0"/>
        <v>14</v>
      </c>
      <c r="S21" s="67">
        <f t="shared" si="1"/>
        <v>3005.9432021951907</v>
      </c>
    </row>
    <row r="22" spans="2:19" ht="17.25" customHeight="1" x14ac:dyDescent="0.25">
      <c r="B22" s="101" t="str">
        <f>IF(E13="Samme ydelse","Omlægning til 'Lægernes Billån' ved uændret ydelse:",IF(E13="Samme løbetid","Omlægning til 'Lægernes Billån' ved uændret løbetid:","FEJL"))</f>
        <v>Omlægning til 'Lægernes Billån' ved uændret løbetid:</v>
      </c>
      <c r="C22" s="81"/>
      <c r="D22" s="82"/>
      <c r="E22" s="55"/>
      <c r="F22" s="55"/>
      <c r="G22" s="55"/>
      <c r="H22" s="55"/>
      <c r="I22" s="55"/>
      <c r="J22" s="55"/>
      <c r="K22" s="55"/>
      <c r="L22" s="55"/>
      <c r="M22" s="55"/>
      <c r="R22" s="57">
        <f t="shared" si="0"/>
        <v>15</v>
      </c>
      <c r="S22" s="67">
        <f t="shared" si="1"/>
        <v>3005.9432021951907</v>
      </c>
    </row>
    <row r="23" spans="2:19" ht="17.25" customHeight="1" x14ac:dyDescent="0.25">
      <c r="B23" s="85" t="s">
        <v>29</v>
      </c>
      <c r="C23" s="86"/>
      <c r="D23" s="87"/>
      <c r="E23" s="94">
        <f>+E11</f>
        <v>194000</v>
      </c>
      <c r="F23" s="83"/>
      <c r="R23" s="57">
        <f t="shared" si="0"/>
        <v>16</v>
      </c>
      <c r="S23" s="67">
        <f t="shared" si="1"/>
        <v>3005.9432021951907</v>
      </c>
    </row>
    <row r="24" spans="2:19" ht="17.25" customHeight="1" x14ac:dyDescent="0.25">
      <c r="B24" s="96" t="s">
        <v>30</v>
      </c>
      <c r="C24" s="96"/>
      <c r="D24" s="89"/>
      <c r="E24" s="97">
        <f>5600</f>
        <v>5600</v>
      </c>
      <c r="F24" s="83"/>
      <c r="G24" s="106" t="s">
        <v>53</v>
      </c>
      <c r="H24" s="105"/>
      <c r="I24" s="105"/>
      <c r="J24" s="105"/>
      <c r="K24" s="105"/>
      <c r="L24" s="105"/>
      <c r="M24" s="105"/>
      <c r="R24" s="57">
        <f t="shared" si="0"/>
        <v>17</v>
      </c>
      <c r="S24" s="67">
        <f t="shared" si="1"/>
        <v>3005.9432021951907</v>
      </c>
    </row>
    <row r="25" spans="2:19" ht="17.25" customHeight="1" x14ac:dyDescent="0.25">
      <c r="B25" s="88" t="s">
        <v>31</v>
      </c>
      <c r="C25" s="88"/>
      <c r="D25" s="89"/>
      <c r="E25" s="95">
        <f>SUM(E23:E24)</f>
        <v>199600</v>
      </c>
      <c r="F25" s="83"/>
      <c r="G25" s="105"/>
      <c r="H25" s="105"/>
      <c r="I25" s="105"/>
      <c r="J25" s="105"/>
      <c r="K25" s="105"/>
      <c r="L25" s="105"/>
      <c r="M25" s="105"/>
      <c r="R25" s="57">
        <f t="shared" si="0"/>
        <v>18</v>
      </c>
      <c r="S25" s="67">
        <f t="shared" si="1"/>
        <v>3005.9432021951907</v>
      </c>
    </row>
    <row r="26" spans="2:19" ht="17.25" customHeight="1" x14ac:dyDescent="0.25">
      <c r="E26" s="84"/>
      <c r="R26" s="57">
        <f t="shared" si="0"/>
        <v>19</v>
      </c>
      <c r="S26" s="67">
        <f t="shared" si="1"/>
        <v>3005.9432021951907</v>
      </c>
    </row>
    <row r="27" spans="2:19" ht="17.25" customHeight="1" x14ac:dyDescent="0.25">
      <c r="B27" s="69" t="s">
        <v>32</v>
      </c>
      <c r="C27" s="78"/>
      <c r="D27" s="103">
        <v>2.7E-2</v>
      </c>
      <c r="R27" s="57">
        <f t="shared" si="0"/>
        <v>20</v>
      </c>
      <c r="S27" s="67">
        <f t="shared" si="1"/>
        <v>3005.9432021951907</v>
      </c>
    </row>
    <row r="28" spans="2:19" ht="17.25" customHeight="1" x14ac:dyDescent="0.25">
      <c r="B28" s="98" t="s">
        <v>10</v>
      </c>
      <c r="C28" s="98"/>
      <c r="D28" s="104">
        <f ca="1">'Nyt Billån'!G13</f>
        <v>3.7499144673347473E-2</v>
      </c>
      <c r="R28" s="57">
        <f t="shared" si="0"/>
        <v>21</v>
      </c>
      <c r="S28" s="67">
        <f t="shared" si="1"/>
        <v>3005.9432021951907</v>
      </c>
    </row>
    <row r="29" spans="2:19" ht="17.25" customHeight="1" x14ac:dyDescent="0.25">
      <c r="B29" s="96"/>
      <c r="E29" s="89"/>
      <c r="R29" s="57">
        <f t="shared" si="0"/>
        <v>22</v>
      </c>
      <c r="S29" s="67">
        <f t="shared" si="1"/>
        <v>3005.9432021951907</v>
      </c>
    </row>
    <row r="30" spans="2:19" ht="17.25" customHeight="1" x14ac:dyDescent="0.25">
      <c r="B30" s="98" t="str">
        <f>IF(E13="Samme ydelse","Forventet restløbetid (mdr.):",IF(E13="Samme løbetid","Forventet ydelse:","FEJL"))</f>
        <v>Forventet ydelse:</v>
      </c>
      <c r="C30" s="98"/>
      <c r="D30" s="66"/>
      <c r="E30" s="95">
        <f>IF(E13="Samme ydelse",NPER(D27/12,-E15,E25,0),IF(E13="Samme løbetid",-PMT(D27/12,E15,E25,,0),"FEJL"))</f>
        <v>3005.9432021951907</v>
      </c>
      <c r="R30" s="57">
        <f t="shared" si="0"/>
        <v>23</v>
      </c>
      <c r="S30" s="67">
        <f t="shared" si="1"/>
        <v>3005.9432021951907</v>
      </c>
    </row>
    <row r="31" spans="2:19" ht="17.25" customHeight="1" x14ac:dyDescent="0.25">
      <c r="R31" s="57">
        <f t="shared" si="0"/>
        <v>24</v>
      </c>
      <c r="S31" s="67">
        <f t="shared" si="1"/>
        <v>3005.9432021951907</v>
      </c>
    </row>
    <row r="32" spans="2:19" ht="17.25" customHeight="1" x14ac:dyDescent="0.25">
      <c r="B32" s="109" t="s">
        <v>36</v>
      </c>
      <c r="C32" s="109"/>
      <c r="D32" s="90"/>
      <c r="E32" s="107">
        <f ca="1">'Gammelt Billån'!J13-'Nyt Billån'!J13</f>
        <v>5499.8083068217638</v>
      </c>
      <c r="R32" s="57">
        <f t="shared" si="0"/>
        <v>25</v>
      </c>
      <c r="S32" s="67">
        <f t="shared" si="1"/>
        <v>3005.9432021951907</v>
      </c>
    </row>
    <row r="33" spans="2:19" ht="20.25" customHeight="1" x14ac:dyDescent="0.25">
      <c r="B33" s="110"/>
      <c r="C33" s="110"/>
      <c r="D33" s="99"/>
      <c r="E33" s="108"/>
      <c r="R33" s="57">
        <f t="shared" si="0"/>
        <v>26</v>
      </c>
      <c r="S33" s="67">
        <f t="shared" si="1"/>
        <v>3005.9432021951907</v>
      </c>
    </row>
    <row r="34" spans="2:19" ht="20.25" customHeight="1" x14ac:dyDescent="0.25">
      <c r="B34" s="91"/>
      <c r="C34" s="63"/>
      <c r="D34" s="63"/>
      <c r="E34" s="63"/>
      <c r="R34" s="57">
        <f t="shared" si="0"/>
        <v>27</v>
      </c>
      <c r="S34" s="67">
        <f t="shared" si="1"/>
        <v>3005.9432021951907</v>
      </c>
    </row>
    <row r="35" spans="2:19" ht="17.25" customHeight="1" x14ac:dyDescent="0.25">
      <c r="B35" s="92" t="s">
        <v>33</v>
      </c>
      <c r="C35" s="56"/>
      <c r="D35" s="56"/>
      <c r="E35" s="60">
        <f ca="1">'Gammelt Billån'!D13</f>
        <v>224813.29950852483</v>
      </c>
      <c r="R35" s="57">
        <f t="shared" si="0"/>
        <v>28</v>
      </c>
      <c r="S35" s="67">
        <f t="shared" si="1"/>
        <v>3005.9432021951907</v>
      </c>
    </row>
    <row r="36" spans="2:19" ht="17.25" customHeight="1" x14ac:dyDescent="0.25">
      <c r="B36" s="92" t="s">
        <v>34</v>
      </c>
      <c r="C36" s="56"/>
      <c r="E36" s="60">
        <f ca="1">'Nyt Billån'!D13</f>
        <v>215941.58072518479</v>
      </c>
      <c r="R36" s="57">
        <f t="shared" si="0"/>
        <v>29</v>
      </c>
      <c r="S36" s="67">
        <f t="shared" si="1"/>
        <v>3005.9432021951907</v>
      </c>
    </row>
    <row r="37" spans="2:19" ht="17.25" customHeight="1" x14ac:dyDescent="0.25">
      <c r="E37" s="93"/>
      <c r="R37" s="57">
        <f t="shared" si="0"/>
        <v>30</v>
      </c>
      <c r="S37" s="67">
        <f t="shared" si="1"/>
        <v>3005.9432021951907</v>
      </c>
    </row>
    <row r="38" spans="2:19" ht="17.25" customHeight="1" x14ac:dyDescent="0.25">
      <c r="R38" s="57">
        <f t="shared" si="0"/>
        <v>31</v>
      </c>
      <c r="S38" s="67">
        <f t="shared" si="1"/>
        <v>3005.9432021951907</v>
      </c>
    </row>
    <row r="39" spans="2:19" ht="17.25" customHeight="1" x14ac:dyDescent="0.25">
      <c r="R39" s="57">
        <f t="shared" si="0"/>
        <v>32</v>
      </c>
      <c r="S39" s="67">
        <f t="shared" si="1"/>
        <v>3005.9432021951907</v>
      </c>
    </row>
    <row r="40" spans="2:19" ht="17.25" customHeight="1" x14ac:dyDescent="0.25">
      <c r="R40" s="57">
        <f t="shared" si="0"/>
        <v>33</v>
      </c>
      <c r="S40" s="67">
        <f t="shared" si="1"/>
        <v>3005.9432021951907</v>
      </c>
    </row>
    <row r="41" spans="2:19" ht="17.25" customHeight="1" x14ac:dyDescent="0.25">
      <c r="R41" s="57">
        <f t="shared" si="0"/>
        <v>34</v>
      </c>
      <c r="S41" s="67">
        <f t="shared" si="1"/>
        <v>3005.9432021951907</v>
      </c>
    </row>
    <row r="42" spans="2:19" ht="17.25" customHeight="1" x14ac:dyDescent="0.25">
      <c r="R42" s="57">
        <f t="shared" si="0"/>
        <v>35</v>
      </c>
      <c r="S42" s="67">
        <f t="shared" si="1"/>
        <v>3005.9432021951907</v>
      </c>
    </row>
    <row r="43" spans="2:19" ht="17.25" customHeight="1" x14ac:dyDescent="0.25">
      <c r="R43" s="57">
        <f t="shared" si="0"/>
        <v>36</v>
      </c>
      <c r="S43" s="67">
        <f t="shared" si="1"/>
        <v>3005.9432021951907</v>
      </c>
    </row>
    <row r="44" spans="2:19" ht="17.25" customHeight="1" x14ac:dyDescent="0.25">
      <c r="R44" s="57">
        <f t="shared" si="0"/>
        <v>37</v>
      </c>
      <c r="S44" s="67">
        <f t="shared" si="1"/>
        <v>3005.9432021951907</v>
      </c>
    </row>
    <row r="45" spans="2:19" ht="17.25" customHeight="1" x14ac:dyDescent="0.25">
      <c r="R45" s="57">
        <f t="shared" si="0"/>
        <v>38</v>
      </c>
      <c r="S45" s="67">
        <f t="shared" si="1"/>
        <v>3005.9432021951907</v>
      </c>
    </row>
    <row r="46" spans="2:19" ht="17.25" customHeight="1" x14ac:dyDescent="0.25">
      <c r="R46" s="57">
        <f t="shared" si="0"/>
        <v>39</v>
      </c>
      <c r="S46" s="67">
        <f t="shared" si="1"/>
        <v>3005.9432021951907</v>
      </c>
    </row>
    <row r="47" spans="2:19" ht="17.25" customHeight="1" x14ac:dyDescent="0.25">
      <c r="R47" s="57">
        <f t="shared" si="0"/>
        <v>40</v>
      </c>
      <c r="S47" s="67">
        <f t="shared" si="1"/>
        <v>3005.9432021951907</v>
      </c>
    </row>
    <row r="48" spans="2:19" ht="17.25" customHeight="1" x14ac:dyDescent="0.25">
      <c r="R48" s="57">
        <f t="shared" si="0"/>
        <v>41</v>
      </c>
      <c r="S48" s="67">
        <f t="shared" si="1"/>
        <v>3005.9432021951907</v>
      </c>
    </row>
    <row r="49" spans="18:19" ht="17.25" customHeight="1" x14ac:dyDescent="0.25">
      <c r="R49" s="57">
        <f t="shared" si="0"/>
        <v>42</v>
      </c>
      <c r="S49" s="67">
        <f t="shared" si="1"/>
        <v>3005.9432021951907</v>
      </c>
    </row>
    <row r="50" spans="18:19" ht="17.25" customHeight="1" x14ac:dyDescent="0.25">
      <c r="R50" s="57">
        <f t="shared" si="0"/>
        <v>43</v>
      </c>
      <c r="S50" s="67">
        <f t="shared" si="1"/>
        <v>3005.9432021951907</v>
      </c>
    </row>
    <row r="51" spans="18:19" ht="17.25" customHeight="1" x14ac:dyDescent="0.25">
      <c r="R51" s="57">
        <f t="shared" si="0"/>
        <v>44</v>
      </c>
      <c r="S51" s="67">
        <f t="shared" si="1"/>
        <v>3005.9432021951907</v>
      </c>
    </row>
    <row r="52" spans="18:19" ht="17.25" customHeight="1" x14ac:dyDescent="0.25">
      <c r="R52" s="57">
        <f t="shared" si="0"/>
        <v>45</v>
      </c>
      <c r="S52" s="67">
        <f t="shared" si="1"/>
        <v>3005.9432021951907</v>
      </c>
    </row>
    <row r="53" spans="18:19" ht="17.25" customHeight="1" x14ac:dyDescent="0.25">
      <c r="R53" s="57">
        <f t="shared" si="0"/>
        <v>46</v>
      </c>
      <c r="S53" s="67">
        <f t="shared" si="1"/>
        <v>3005.9432021951907</v>
      </c>
    </row>
    <row r="54" spans="18:19" ht="17.25" customHeight="1" x14ac:dyDescent="0.25">
      <c r="R54" s="57">
        <f t="shared" si="0"/>
        <v>47</v>
      </c>
      <c r="S54" s="67">
        <f t="shared" si="1"/>
        <v>3005.9432021951907</v>
      </c>
    </row>
    <row r="55" spans="18:19" ht="17.25" customHeight="1" x14ac:dyDescent="0.25">
      <c r="R55" s="57">
        <f t="shared" si="0"/>
        <v>48</v>
      </c>
      <c r="S55" s="67">
        <f t="shared" si="1"/>
        <v>3005.9432021951907</v>
      </c>
    </row>
    <row r="56" spans="18:19" ht="17.25" customHeight="1" x14ac:dyDescent="0.25">
      <c r="R56" s="57">
        <f t="shared" si="0"/>
        <v>49</v>
      </c>
      <c r="S56" s="67">
        <f t="shared" si="1"/>
        <v>3005.9432021951907</v>
      </c>
    </row>
    <row r="57" spans="18:19" ht="17.25" customHeight="1" x14ac:dyDescent="0.25">
      <c r="R57" s="57">
        <f t="shared" si="0"/>
        <v>50</v>
      </c>
      <c r="S57" s="67">
        <f t="shared" si="1"/>
        <v>3005.9432021951907</v>
      </c>
    </row>
    <row r="58" spans="18:19" ht="17.25" customHeight="1" x14ac:dyDescent="0.25">
      <c r="R58" s="57">
        <f t="shared" si="0"/>
        <v>51</v>
      </c>
      <c r="S58" s="67">
        <f t="shared" si="1"/>
        <v>3005.9432021951907</v>
      </c>
    </row>
    <row r="59" spans="18:19" ht="17.25" customHeight="1" x14ac:dyDescent="0.25">
      <c r="R59" s="57">
        <f t="shared" si="0"/>
        <v>52</v>
      </c>
      <c r="S59" s="67">
        <f t="shared" si="1"/>
        <v>3005.9432021951907</v>
      </c>
    </row>
    <row r="60" spans="18:19" ht="17.25" customHeight="1" x14ac:dyDescent="0.25">
      <c r="R60" s="57">
        <f t="shared" si="0"/>
        <v>53</v>
      </c>
      <c r="S60" s="67">
        <f t="shared" si="1"/>
        <v>3005.9432021951907</v>
      </c>
    </row>
    <row r="61" spans="18:19" ht="17.25" customHeight="1" x14ac:dyDescent="0.25">
      <c r="R61" s="57">
        <f t="shared" si="0"/>
        <v>54</v>
      </c>
      <c r="S61" s="67">
        <f t="shared" si="1"/>
        <v>3005.9432021951907</v>
      </c>
    </row>
    <row r="62" spans="18:19" ht="17.25" customHeight="1" x14ac:dyDescent="0.25">
      <c r="R62" s="57">
        <f t="shared" si="0"/>
        <v>55</v>
      </c>
      <c r="S62" s="67">
        <f t="shared" si="1"/>
        <v>3005.9432021951907</v>
      </c>
    </row>
    <row r="63" spans="18:19" ht="17.25" customHeight="1" x14ac:dyDescent="0.25">
      <c r="R63" s="57">
        <f t="shared" si="0"/>
        <v>56</v>
      </c>
      <c r="S63" s="67">
        <f t="shared" si="1"/>
        <v>3005.9432021951907</v>
      </c>
    </row>
    <row r="64" spans="18:19" ht="17.25" customHeight="1" x14ac:dyDescent="0.25">
      <c r="R64" s="57">
        <f t="shared" si="0"/>
        <v>57</v>
      </c>
      <c r="S64" s="67">
        <f t="shared" si="1"/>
        <v>3005.9432021951907</v>
      </c>
    </row>
    <row r="65" spans="18:19" ht="17.25" customHeight="1" x14ac:dyDescent="0.25">
      <c r="R65" s="57">
        <f t="shared" si="0"/>
        <v>58</v>
      </c>
      <c r="S65" s="67">
        <f t="shared" si="1"/>
        <v>3005.9432021951907</v>
      </c>
    </row>
    <row r="66" spans="18:19" ht="17.25" customHeight="1" x14ac:dyDescent="0.25">
      <c r="R66" s="57">
        <f t="shared" si="0"/>
        <v>59</v>
      </c>
      <c r="S66" s="67">
        <f t="shared" si="1"/>
        <v>3005.9432021951907</v>
      </c>
    </row>
    <row r="67" spans="18:19" ht="17.25" customHeight="1" x14ac:dyDescent="0.25">
      <c r="R67" s="57">
        <f t="shared" si="0"/>
        <v>60</v>
      </c>
      <c r="S67" s="67">
        <f t="shared" si="1"/>
        <v>3005.9432021951907</v>
      </c>
    </row>
    <row r="68" spans="18:19" ht="17.25" customHeight="1" x14ac:dyDescent="0.25">
      <c r="R68" s="57">
        <f t="shared" si="0"/>
        <v>61</v>
      </c>
      <c r="S68" s="67">
        <f t="shared" si="1"/>
        <v>3005.9432021951907</v>
      </c>
    </row>
    <row r="69" spans="18:19" ht="17.25" customHeight="1" x14ac:dyDescent="0.25">
      <c r="R69" s="57">
        <f t="shared" si="0"/>
        <v>62</v>
      </c>
      <c r="S69" s="67">
        <f t="shared" si="1"/>
        <v>3005.9432021951907</v>
      </c>
    </row>
    <row r="70" spans="18:19" ht="17.25" customHeight="1" x14ac:dyDescent="0.25">
      <c r="R70" s="57">
        <f t="shared" si="0"/>
        <v>63</v>
      </c>
      <c r="S70" s="67">
        <f t="shared" si="1"/>
        <v>3005.9432021951907</v>
      </c>
    </row>
    <row r="71" spans="18:19" ht="17.25" customHeight="1" x14ac:dyDescent="0.25">
      <c r="R71" s="57">
        <f t="shared" si="0"/>
        <v>64</v>
      </c>
      <c r="S71" s="67">
        <f t="shared" si="1"/>
        <v>3005.9432021951907</v>
      </c>
    </row>
    <row r="72" spans="18:19" ht="17.25" customHeight="1" x14ac:dyDescent="0.25">
      <c r="R72" s="57">
        <f t="shared" si="0"/>
        <v>65</v>
      </c>
      <c r="S72" s="67">
        <f t="shared" ref="S72:S115" si="2">IF(R72&gt;=1,IF($E$13="Samme ydelse",$E$15,$E$30),IF(R72&gt;0,IF($E$13="Samme ydelse",$E$15,$E$30)*R72,0))</f>
        <v>3005.9432021951907</v>
      </c>
    </row>
    <row r="73" spans="18:19" ht="17.25" customHeight="1" x14ac:dyDescent="0.25">
      <c r="R73" s="57">
        <f t="shared" ref="R73:R115" si="3">IF(AND(R72&gt;=1,R72+1&lt;=IF($E$13="Samme ydelse",$E$30,$E$15)),R72+1,IF(AND(R72&gt;=1,R72&lt;=IF($E$13="Samme ydelse",$E$30,$E$15)),IF($E$13="Samme ydelse",$E$30,$E$15)-INT(IF($E$13="Samme ydelse",$E$30,$E$15)),0))</f>
        <v>66</v>
      </c>
      <c r="S73" s="67">
        <f t="shared" si="2"/>
        <v>3005.9432021951907</v>
      </c>
    </row>
    <row r="74" spans="18:19" ht="17.25" customHeight="1" x14ac:dyDescent="0.25">
      <c r="R74" s="57">
        <f t="shared" si="3"/>
        <v>67</v>
      </c>
      <c r="S74" s="67">
        <f t="shared" si="2"/>
        <v>3005.9432021951907</v>
      </c>
    </row>
    <row r="75" spans="18:19" ht="17.25" customHeight="1" x14ac:dyDescent="0.25">
      <c r="R75" s="57">
        <f t="shared" si="3"/>
        <v>68</v>
      </c>
      <c r="S75" s="67">
        <f t="shared" si="2"/>
        <v>3005.9432021951907</v>
      </c>
    </row>
    <row r="76" spans="18:19" ht="17.25" customHeight="1" x14ac:dyDescent="0.25">
      <c r="R76" s="57">
        <f t="shared" si="3"/>
        <v>69</v>
      </c>
      <c r="S76" s="67">
        <f t="shared" si="2"/>
        <v>3005.9432021951907</v>
      </c>
    </row>
    <row r="77" spans="18:19" ht="17.25" customHeight="1" x14ac:dyDescent="0.25">
      <c r="R77" s="57">
        <f t="shared" si="3"/>
        <v>70</v>
      </c>
      <c r="S77" s="67">
        <f t="shared" si="2"/>
        <v>3005.9432021951907</v>
      </c>
    </row>
    <row r="78" spans="18:19" ht="17.25" customHeight="1" x14ac:dyDescent="0.25">
      <c r="R78" s="57">
        <f t="shared" si="3"/>
        <v>71</v>
      </c>
      <c r="S78" s="67">
        <f t="shared" si="2"/>
        <v>3005.9432021951907</v>
      </c>
    </row>
    <row r="79" spans="18:19" ht="17.25" customHeight="1" x14ac:dyDescent="0.25">
      <c r="R79" s="57">
        <f t="shared" si="3"/>
        <v>72</v>
      </c>
      <c r="S79" s="67">
        <f t="shared" si="2"/>
        <v>3005.9432021951907</v>
      </c>
    </row>
    <row r="80" spans="18:19" ht="17.25" customHeight="1" x14ac:dyDescent="0.25">
      <c r="R80" s="57">
        <f t="shared" si="3"/>
        <v>0</v>
      </c>
      <c r="S80" s="67">
        <f t="shared" si="2"/>
        <v>0</v>
      </c>
    </row>
    <row r="81" spans="18:19" ht="17.25" customHeight="1" x14ac:dyDescent="0.25">
      <c r="R81" s="57">
        <f t="shared" si="3"/>
        <v>0</v>
      </c>
      <c r="S81" s="67">
        <f t="shared" si="2"/>
        <v>0</v>
      </c>
    </row>
    <row r="82" spans="18:19" ht="17.25" customHeight="1" x14ac:dyDescent="0.25">
      <c r="R82" s="57">
        <f t="shared" si="3"/>
        <v>0</v>
      </c>
      <c r="S82" s="67">
        <f t="shared" si="2"/>
        <v>0</v>
      </c>
    </row>
    <row r="83" spans="18:19" ht="17.25" customHeight="1" x14ac:dyDescent="0.25">
      <c r="R83" s="57">
        <f t="shared" si="3"/>
        <v>0</v>
      </c>
      <c r="S83" s="67">
        <f t="shared" si="2"/>
        <v>0</v>
      </c>
    </row>
    <row r="84" spans="18:19" ht="17.25" customHeight="1" x14ac:dyDescent="0.25">
      <c r="R84" s="57">
        <f t="shared" si="3"/>
        <v>0</v>
      </c>
      <c r="S84" s="67">
        <f t="shared" si="2"/>
        <v>0</v>
      </c>
    </row>
    <row r="85" spans="18:19" ht="17.25" customHeight="1" x14ac:dyDescent="0.25">
      <c r="R85" s="57">
        <f t="shared" si="3"/>
        <v>0</v>
      </c>
      <c r="S85" s="67">
        <f t="shared" si="2"/>
        <v>0</v>
      </c>
    </row>
    <row r="86" spans="18:19" ht="17.25" customHeight="1" x14ac:dyDescent="0.25">
      <c r="R86" s="57">
        <f t="shared" si="3"/>
        <v>0</v>
      </c>
      <c r="S86" s="67">
        <f t="shared" si="2"/>
        <v>0</v>
      </c>
    </row>
    <row r="87" spans="18:19" ht="17.25" customHeight="1" x14ac:dyDescent="0.25">
      <c r="R87" s="57">
        <f t="shared" si="3"/>
        <v>0</v>
      </c>
      <c r="S87" s="67">
        <f t="shared" si="2"/>
        <v>0</v>
      </c>
    </row>
    <row r="88" spans="18:19" ht="17.25" customHeight="1" x14ac:dyDescent="0.25">
      <c r="R88" s="57">
        <f t="shared" si="3"/>
        <v>0</v>
      </c>
      <c r="S88" s="67">
        <f t="shared" si="2"/>
        <v>0</v>
      </c>
    </row>
    <row r="89" spans="18:19" ht="17.25" customHeight="1" x14ac:dyDescent="0.25">
      <c r="R89" s="57">
        <f t="shared" si="3"/>
        <v>0</v>
      </c>
      <c r="S89" s="67">
        <f t="shared" si="2"/>
        <v>0</v>
      </c>
    </row>
    <row r="90" spans="18:19" ht="17.25" customHeight="1" x14ac:dyDescent="0.25">
      <c r="R90" s="57">
        <f t="shared" si="3"/>
        <v>0</v>
      </c>
      <c r="S90" s="67">
        <f t="shared" si="2"/>
        <v>0</v>
      </c>
    </row>
    <row r="91" spans="18:19" ht="17.25" customHeight="1" x14ac:dyDescent="0.25">
      <c r="R91" s="57">
        <f t="shared" si="3"/>
        <v>0</v>
      </c>
      <c r="S91" s="67">
        <f t="shared" si="2"/>
        <v>0</v>
      </c>
    </row>
    <row r="92" spans="18:19" ht="17.25" customHeight="1" x14ac:dyDescent="0.25">
      <c r="R92" s="57">
        <f t="shared" si="3"/>
        <v>0</v>
      </c>
      <c r="S92" s="67">
        <f t="shared" si="2"/>
        <v>0</v>
      </c>
    </row>
    <row r="93" spans="18:19" ht="17.25" customHeight="1" x14ac:dyDescent="0.25">
      <c r="R93" s="57">
        <f t="shared" si="3"/>
        <v>0</v>
      </c>
      <c r="S93" s="67">
        <f t="shared" si="2"/>
        <v>0</v>
      </c>
    </row>
    <row r="94" spans="18:19" ht="17.25" customHeight="1" x14ac:dyDescent="0.25">
      <c r="R94" s="57">
        <f t="shared" si="3"/>
        <v>0</v>
      </c>
      <c r="S94" s="67">
        <f t="shared" si="2"/>
        <v>0</v>
      </c>
    </row>
    <row r="95" spans="18:19" ht="17.25" customHeight="1" x14ac:dyDescent="0.25">
      <c r="R95" s="57">
        <f t="shared" si="3"/>
        <v>0</v>
      </c>
      <c r="S95" s="67">
        <f t="shared" si="2"/>
        <v>0</v>
      </c>
    </row>
    <row r="96" spans="18:19" ht="17.25" customHeight="1" x14ac:dyDescent="0.25">
      <c r="R96" s="57">
        <f t="shared" si="3"/>
        <v>0</v>
      </c>
      <c r="S96" s="67">
        <f t="shared" si="2"/>
        <v>0</v>
      </c>
    </row>
    <row r="97" spans="18:19" ht="17.25" customHeight="1" x14ac:dyDescent="0.25">
      <c r="R97" s="57">
        <f t="shared" si="3"/>
        <v>0</v>
      </c>
      <c r="S97" s="67">
        <f t="shared" si="2"/>
        <v>0</v>
      </c>
    </row>
    <row r="98" spans="18:19" ht="17.25" customHeight="1" x14ac:dyDescent="0.25">
      <c r="R98" s="57">
        <f t="shared" si="3"/>
        <v>0</v>
      </c>
      <c r="S98" s="67">
        <f t="shared" si="2"/>
        <v>0</v>
      </c>
    </row>
    <row r="99" spans="18:19" ht="17.25" customHeight="1" x14ac:dyDescent="0.25">
      <c r="R99" s="57">
        <f t="shared" si="3"/>
        <v>0</v>
      </c>
      <c r="S99" s="67">
        <f t="shared" si="2"/>
        <v>0</v>
      </c>
    </row>
    <row r="100" spans="18:19" ht="17.25" customHeight="1" x14ac:dyDescent="0.25">
      <c r="R100" s="57">
        <f t="shared" si="3"/>
        <v>0</v>
      </c>
      <c r="S100" s="67">
        <f t="shared" si="2"/>
        <v>0</v>
      </c>
    </row>
    <row r="101" spans="18:19" ht="17.25" customHeight="1" x14ac:dyDescent="0.25">
      <c r="R101" s="57">
        <f t="shared" si="3"/>
        <v>0</v>
      </c>
      <c r="S101" s="67">
        <f t="shared" si="2"/>
        <v>0</v>
      </c>
    </row>
    <row r="102" spans="18:19" ht="17.25" customHeight="1" x14ac:dyDescent="0.25">
      <c r="R102" s="57">
        <f t="shared" si="3"/>
        <v>0</v>
      </c>
      <c r="S102" s="67">
        <f t="shared" si="2"/>
        <v>0</v>
      </c>
    </row>
    <row r="103" spans="18:19" ht="17.25" customHeight="1" x14ac:dyDescent="0.25">
      <c r="R103" s="57">
        <f t="shared" si="3"/>
        <v>0</v>
      </c>
      <c r="S103" s="67">
        <f t="shared" si="2"/>
        <v>0</v>
      </c>
    </row>
    <row r="104" spans="18:19" ht="17.25" customHeight="1" x14ac:dyDescent="0.25">
      <c r="R104" s="57">
        <f t="shared" si="3"/>
        <v>0</v>
      </c>
      <c r="S104" s="67">
        <f t="shared" si="2"/>
        <v>0</v>
      </c>
    </row>
    <row r="105" spans="18:19" ht="17.25" customHeight="1" x14ac:dyDescent="0.25">
      <c r="R105" s="57">
        <f t="shared" si="3"/>
        <v>0</v>
      </c>
      <c r="S105" s="67">
        <f t="shared" si="2"/>
        <v>0</v>
      </c>
    </row>
    <row r="106" spans="18:19" ht="17.25" customHeight="1" x14ac:dyDescent="0.25">
      <c r="R106" s="57">
        <f t="shared" si="3"/>
        <v>0</v>
      </c>
      <c r="S106" s="67">
        <f t="shared" si="2"/>
        <v>0</v>
      </c>
    </row>
    <row r="107" spans="18:19" ht="17.25" customHeight="1" x14ac:dyDescent="0.25">
      <c r="R107" s="57">
        <f t="shared" si="3"/>
        <v>0</v>
      </c>
      <c r="S107" s="67">
        <f t="shared" si="2"/>
        <v>0</v>
      </c>
    </row>
    <row r="108" spans="18:19" ht="17.25" customHeight="1" x14ac:dyDescent="0.25">
      <c r="R108" s="57">
        <f t="shared" si="3"/>
        <v>0</v>
      </c>
      <c r="S108" s="67">
        <f t="shared" si="2"/>
        <v>0</v>
      </c>
    </row>
    <row r="109" spans="18:19" ht="17.25" customHeight="1" x14ac:dyDescent="0.25">
      <c r="R109" s="57">
        <f t="shared" si="3"/>
        <v>0</v>
      </c>
      <c r="S109" s="67">
        <f t="shared" si="2"/>
        <v>0</v>
      </c>
    </row>
    <row r="110" spans="18:19" ht="17.25" customHeight="1" x14ac:dyDescent="0.25">
      <c r="R110" s="57">
        <f t="shared" si="3"/>
        <v>0</v>
      </c>
      <c r="S110" s="67">
        <f t="shared" si="2"/>
        <v>0</v>
      </c>
    </row>
    <row r="111" spans="18:19" ht="17.25" customHeight="1" x14ac:dyDescent="0.25">
      <c r="R111" s="57">
        <f t="shared" si="3"/>
        <v>0</v>
      </c>
      <c r="S111" s="67">
        <f t="shared" si="2"/>
        <v>0</v>
      </c>
    </row>
    <row r="112" spans="18:19" ht="17.25" customHeight="1" x14ac:dyDescent="0.25">
      <c r="R112" s="57">
        <f t="shared" si="3"/>
        <v>0</v>
      </c>
      <c r="S112" s="67">
        <f t="shared" si="2"/>
        <v>0</v>
      </c>
    </row>
    <row r="113" spans="18:19" ht="17.25" customHeight="1" x14ac:dyDescent="0.25">
      <c r="R113" s="57">
        <f t="shared" si="3"/>
        <v>0</v>
      </c>
      <c r="S113" s="67">
        <f t="shared" si="2"/>
        <v>0</v>
      </c>
    </row>
    <row r="114" spans="18:19" ht="17.25" customHeight="1" x14ac:dyDescent="0.25">
      <c r="R114" s="57">
        <f t="shared" si="3"/>
        <v>0</v>
      </c>
      <c r="S114" s="67">
        <f t="shared" si="2"/>
        <v>0</v>
      </c>
    </row>
    <row r="115" spans="18:19" ht="17.25" customHeight="1" x14ac:dyDescent="0.25">
      <c r="R115" s="57">
        <f t="shared" si="3"/>
        <v>0</v>
      </c>
      <c r="S115" s="67">
        <f t="shared" si="2"/>
        <v>0</v>
      </c>
    </row>
  </sheetData>
  <sheetProtection algorithmName="SHA-512" hashValue="QL++pdQ4HCYqGYaZ6ftnsfFdOuqIqxtDRCyVGNDZH8Y+yMCmQfW6dYoxgo9rzFuxwXhtLqyEHrLxokduGBK/NA==" saltValue="1+V4+sdHtx7qK2+B79y4NQ==" spinCount="100000" sheet="1" selectLockedCells="1"/>
  <mergeCells count="2">
    <mergeCell ref="E32:E33"/>
    <mergeCell ref="B32:C33"/>
  </mergeCells>
  <conditionalFormatting sqref="B32 E32 D33">
    <cfRule type="expression" dxfId="2" priority="2">
      <formula>$E$32&lt;0</formula>
    </cfRule>
    <cfRule type="expression" dxfId="1" priority="3">
      <formula>$E$32&gt;0</formula>
    </cfRule>
  </conditionalFormatting>
  <conditionalFormatting sqref="G24">
    <cfRule type="expression" dxfId="0" priority="1">
      <formula>$E$9="Lægernes Bank"</formula>
    </cfRule>
  </conditionalFormatting>
  <dataValidations count="6">
    <dataValidation type="list" allowBlank="1" showInputMessage="1" showErrorMessage="1" sqref="E13" xr:uid="{2FCF7A7B-83EA-40D3-814A-541EC0AA03AD}">
      <formula1>"Samme ydelse,Samme løbetid"</formula1>
    </dataValidation>
    <dataValidation allowBlank="1" showInputMessage="1" showErrorMessage="1" errorTitle="Forkert format" error="Indtast dato i korrekt format_x000a_(dd-mm-åååå)" sqref="J15" xr:uid="{0F2CC691-FE04-4248-A7D7-F9E2B4B3BE52}"/>
    <dataValidation type="decimal" allowBlank="1" showInputMessage="1" showErrorMessage="1" errorTitle="Angiv pålydende rente" error="Pålydende rente eksisterende billån, skal angives i intervallet 0 til 10%" sqref="E17" xr:uid="{E81D9F78-847E-4115-9E5B-4251332B89A2}">
      <formula1>0</formula1>
      <formula2>0.1</formula2>
    </dataValidation>
    <dataValidation type="decimal" allowBlank="1" showInputMessage="1" showErrorMessage="1" errorTitle="Restgæld" error="Angiv aktuel restgæld for nuværende billån" sqref="E11" xr:uid="{29FA9747-8CF6-49CD-8915-24344F9F870F}">
      <formula1>0</formula1>
      <formula2>1500000</formula2>
    </dataValidation>
    <dataValidation type="decimal" allowBlank="1" showInputMessage="1" showErrorMessage="1" errorTitle="Nuværende mdl. ydelse" error="Angiv din nuværende månedlige ydelse" sqref="E15" xr:uid="{72707DA4-3625-4765-AE93-71B259D14AB8}">
      <formula1>0</formula1>
      <formula2>100000</formula2>
    </dataValidation>
    <dataValidation type="list" allowBlank="1" showInputMessage="1" showErrorMessage="1" sqref="E9" xr:uid="{7FF7FEEA-96D0-4618-8502-30865B79E215}">
      <formula1>"Lægernes Bank,Andet sted"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5C0A-E476-413B-ADA0-8DE9A9B79350}">
  <dimension ref="A1:X208"/>
  <sheetViews>
    <sheetView showGridLines="0" workbookViewId="0">
      <pane ySplit="15" topLeftCell="A16" activePane="bottomLeft" state="frozen"/>
      <selection pane="bottomLeft" activeCell="C56" sqref="C56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1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f>'Beregning omlægning af billån'!E23</f>
        <v>194000</v>
      </c>
      <c r="N1" t="s">
        <v>47</v>
      </c>
    </row>
    <row r="2" spans="1:24" x14ac:dyDescent="0.25">
      <c r="A2" t="s">
        <v>1</v>
      </c>
      <c r="B2" s="1">
        <f>'Beregning omlægning af billån'!E24</f>
        <v>5600</v>
      </c>
    </row>
    <row r="3" spans="1:24" x14ac:dyDescent="0.25">
      <c r="A3" t="s">
        <v>2</v>
      </c>
      <c r="B3" s="1">
        <f>SUM(B1:B2)</f>
        <v>199600</v>
      </c>
    </row>
    <row r="4" spans="1:24" x14ac:dyDescent="0.25">
      <c r="A4" t="s">
        <v>3</v>
      </c>
      <c r="B4" s="11">
        <f>ROUNDUP(IF('Beregning omlægning af billån'!E13="samme ydelse",'Beregning omlægning af billån'!E30,'Beregning omlægning af billån'!E15),0)</f>
        <v>72</v>
      </c>
      <c r="K4" s="38"/>
      <c r="L4" s="38"/>
      <c r="P4" s="2"/>
      <c r="Q4" s="3"/>
    </row>
    <row r="5" spans="1:24" x14ac:dyDescent="0.25">
      <c r="A5" t="s">
        <v>4</v>
      </c>
      <c r="B5" s="4">
        <f>'Beregning omlægning af billån'!D27</f>
        <v>2.7E-2</v>
      </c>
      <c r="E5" s="51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2.7274607263441553E-2</v>
      </c>
      <c r="F6" s="34"/>
      <c r="G6" s="34"/>
      <c r="H6" s="34"/>
      <c r="I6" s="34"/>
    </row>
    <row r="7" spans="1:24" x14ac:dyDescent="0.25">
      <c r="A7" s="27" t="s">
        <v>6</v>
      </c>
      <c r="B7" s="29">
        <f>B5/12</f>
        <v>2.2499999999999998E-3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f ca="1">'Beregning omlægning af billån'!E7</f>
        <v>45714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3005.943202194992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f>ROUND(IF('Beregning omlægning af billån'!E13="samme ydelse",'Beregning omlægning af billån'!E15,'Beregning omlægning af billån'!E30),0)</f>
        <v>3006</v>
      </c>
      <c r="E10" s="48"/>
      <c r="F10" s="34"/>
      <c r="G10" s="34"/>
      <c r="H10" s="34"/>
      <c r="I10" s="37"/>
      <c r="L10" s="47">
        <v>2.4646510143116133E-2</v>
      </c>
      <c r="M10" s="2">
        <f ca="1">SUM(N16:N208)</f>
        <v>7082.444728095842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 ca="1">SUM(D17:D208)</f>
        <v>215941.58072518479</v>
      </c>
      <c r="E13" s="43">
        <f ca="1">SUM(G17:G208)</f>
        <v>16341.580725184753</v>
      </c>
      <c r="F13" s="43">
        <f ca="1">SUM(H17:H208)</f>
        <v>199600.00000000006</v>
      </c>
      <c r="G13" s="41">
        <f ca="1">XIRR(OFFSET(J16,0,0,COUNTIF(J16:J208,"&lt;&gt;-"),1),OFFSET($A$16,0,0,COUNTIF(J16:J208,"&lt;&gt;-"),1),)</f>
        <v>3.7499144673347473E-2</v>
      </c>
      <c r="H13" s="42">
        <f ca="1">XIRR(OFFSET(K16,0,0,COUNTIF(K16:K208,"&lt;&gt;-"),1),OFFSET($A$16,0,0,COUNTIF(K16:K208,"&lt;&gt;-"),1),)</f>
        <v>3.0882140994071963E-2</v>
      </c>
      <c r="I13" s="44">
        <f ca="1">SUM(J16:J208)</f>
        <v>21941.580725184798</v>
      </c>
      <c r="J13" s="45">
        <f ca="1">SUM(K16:K208)</f>
        <v>18133.992416216697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 ca="1">IF(B16&lt;&gt;"-",IF(MONTH(B16)=12,WORKDAY(B16,-1,Helligdage!$A$2:$A$999),WORKDAY(B16+1,-1,Helligdage!$A$2:$A$999)),"-")</f>
        <v>45714</v>
      </c>
      <c r="B16" s="30">
        <f ca="1">B8</f>
        <v>45714</v>
      </c>
      <c r="C16" s="14" t="s">
        <v>21</v>
      </c>
      <c r="D16" s="15">
        <v>0</v>
      </c>
      <c r="E16" s="16">
        <f>B3</f>
        <v>199600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25">
      <c r="A17" s="26">
        <f ca="1">IF(B17="-","-",IF(DAY(B17)=1,WORKDAY(B17-1,1,Helligdage!$A$2:$A$999),IF(MONTH(B17)=12,WORKDAY(B17,-1,Helligdage!$A$2:$A$999),WORKDAY(B17+1,-1,Helligdage!$A$2:$A$999))))</f>
        <v>45719</v>
      </c>
      <c r="B17" s="26">
        <f ca="1">IF(C17=0,"-",IF(OR(MONTH(B16)=3,MONTH(B16)=6,MONTH(B16)=9,MONTH(B16)=12),EOMONTH(B16,0),EOMONTH(B16,0)+1))</f>
        <v>45717</v>
      </c>
      <c r="C17" s="14">
        <f ca="1">IF(OR(MONTH(B16)=3,MONTH(B16)=6,MONTH(B16)=9,MONTH(B16)=12),"R",1)</f>
        <v>1</v>
      </c>
      <c r="D17" s="15">
        <f ca="1">IF(DAY(B17)=1,B10,0)</f>
        <v>3006</v>
      </c>
      <c r="E17" s="16">
        <f t="shared" ref="E17:E80" ca="1" si="2">IF(D17&gt;=E16,0,IF(OR(C18=1,AND(C18=0,C17&gt;0)),E16+G17-D17,IF(C17&gt;0,E16-H17,0)))</f>
        <v>196594</v>
      </c>
      <c r="F17" s="50">
        <f ca="1">IF(DAY(B17)=1,A17-A16,A17-A16+1)</f>
        <v>5</v>
      </c>
      <c r="G17" s="16">
        <f ca="1">IF(C17=0,0,F17/(365+IF(MOD(YEAR(B17),4),0,1))*$B$5*E16)</f>
        <v>73.824657534246569</v>
      </c>
      <c r="H17" s="15">
        <f ca="1">IF(B17="-",0,IF(D17&gt;=E16,E16,IF(DAY(B17)=1,D17,-SUM(G16:G17))))</f>
        <v>3006</v>
      </c>
      <c r="I17" s="32">
        <f t="shared" ca="1" si="0"/>
        <v>17.201145205479452</v>
      </c>
      <c r="J17" s="18">
        <f ca="1">D17</f>
        <v>3006</v>
      </c>
      <c r="K17" s="7">
        <f ca="1">J17-SUM(I17:I18)</f>
        <v>2890.5347102301371</v>
      </c>
      <c r="L17" s="13">
        <f t="shared" ref="L17:L80" ca="1" si="3">IF(A17&lt;&gt;"-",(A17-A16)/(365+IF(MOD(YEAR(A17),4),0,1))+L16,0)</f>
        <v>1.3698630136986301E-2</v>
      </c>
      <c r="M17" s="13">
        <f t="shared" ref="M17:M80" ca="1" si="4">D17</f>
        <v>3006</v>
      </c>
      <c r="N17" s="13">
        <f t="shared" ref="N17:N80" ca="1" si="5">IF(C17=0,0,M17*(1+$L$10)^-L17)</f>
        <v>3004.997576206139</v>
      </c>
    </row>
    <row r="18" spans="1:23" x14ac:dyDescent="0.25">
      <c r="A18" s="26">
        <f ca="1">IF(B18="-","-",IF(DAY(B18)=1,WORKDAY(B18-1,1,Helligdage!$A$2:$A$999),IF(MONTH(B18)=12,WORKDAY(B18,-1,Helligdage!$A$2:$A$999),WORKDAY(B18+1,-1,Helligdage!$A$2:$A$999))))</f>
        <v>45747</v>
      </c>
      <c r="B18" s="26">
        <f ca="1">IF(C18=0,"-",IF(AND(DAY(B17)=1,OR(MONTH(B17)=3,MONTH(B17)=6,MONTH(B17)=9,MONTH(B17)=12)),EOMONTH(B17,0),EOMONTH(B17,0)+1))</f>
        <v>45747</v>
      </c>
      <c r="C18" s="14" t="str">
        <f ca="1">IF(OR(C17=0,MAX(C16:C17)&gt;=$B$4),0,IF(OR(MONTH(B16)=3,MONTH(B16)=6,MONTH(B16)=9,MONTH(B16)=12),1,IF(C17="R",C16+1,IF(AND(DAY(B17)=1,OR(MONTH(B17)=3,MONTH(B17)=6,MONTH(B17)=9,MONTH(B17)=12)),"R",C17+1))))</f>
        <v>R</v>
      </c>
      <c r="D18" s="15">
        <f ca="1">IF(C18=0,"-",IF(DAY(B18)=1,IF(E17&gt;=$B$10,$B$10,E17+SUM(G18:INDEX(G14:G18,MATCH("R",C14:C18,0)+1))),0))</f>
        <v>0</v>
      </c>
      <c r="E18" s="16">
        <f t="shared" ca="1" si="2"/>
        <v>197089.55918356165</v>
      </c>
      <c r="F18" s="50">
        <f ca="1">IF(C18=0,0,IF(DAY(B17)&lt;&gt;1,A18-B17-1,IF(DAY(B18)=1,A18-A17,B18-A17+1)))</f>
        <v>29</v>
      </c>
      <c r="G18" s="16">
        <f t="shared" ref="G18:G81" ca="1" si="6">IF(C18=0,0,F18/(365+IF(MOD(YEAR(B18),4),0,1))*$B$5*E17)</f>
        <v>421.73452602739724</v>
      </c>
      <c r="H18" s="15">
        <f ca="1">IF(B18="-",0,IF(D18&gt;=E17,E17,IF(DAY(B18)=1,D18,-SUM(G16:G18))))</f>
        <v>-495.55918356164381</v>
      </c>
      <c r="I18" s="32">
        <f t="shared" ca="1" si="0"/>
        <v>98.264144564383557</v>
      </c>
      <c r="J18" s="18">
        <f t="shared" ref="J18:J81" ca="1" si="7">D18</f>
        <v>0</v>
      </c>
      <c r="K18" s="7">
        <f t="shared" ref="K18:K81" ca="1" si="8">IF(C18=0,"-",J18-I19)</f>
        <v>0</v>
      </c>
      <c r="L18" s="13">
        <f t="shared" ca="1" si="3"/>
        <v>9.0410958904109592E-2</v>
      </c>
      <c r="M18" s="13">
        <f t="shared" ca="1" si="4"/>
        <v>0</v>
      </c>
      <c r="N18" s="13">
        <f t="shared" ca="1" si="5"/>
        <v>0</v>
      </c>
    </row>
    <row r="19" spans="1:23" x14ac:dyDescent="0.25">
      <c r="A19" s="26">
        <f ca="1">IF(B19="-","-",IF(DAY(B19)=1,WORKDAY(B19-1,1,Helligdage!$A$2:$A$999),IF(MONTH(B19)=12,WORKDAY(B19,-1,Helligdage!$A$2:$A$999),WORKDAY(B19+1,-1,Helligdage!$A$2:$A$999))))</f>
        <v>45748</v>
      </c>
      <c r="B19" s="26">
        <f ca="1">IF(C19=0,"-",IF(AND(DAY(B18)=1,OR(MONTH(B18)=3,MONTH(B18)=6,MONTH(B18)=9,MONTH(B18)=12)),EOMONTH(B18,0),EOMONTH(B18,0)+1))</f>
        <v>45748</v>
      </c>
      <c r="C19" s="14">
        <f ca="1">IF(OR(C18=0,MAX(C17:C18)&gt;=$B$4),0,IF(C18="R",C17+1,IF(AND(DAY(B18)=1,OR(MONTH(B18)=3,MONTH(B18)=6,MONTH(B18)=9,MONTH(B18)=12)),"R",C18+1)))</f>
        <v>2</v>
      </c>
      <c r="D19" s="15">
        <f ca="1">IF(C19=0,"-",IF(DAY(B19)=1,IF(E18&gt;=$B$10,$B$10,E18+SUM(G19:INDEX(G15:G19,MATCH("R",C15:C19,0)+1))),0))</f>
        <v>3006</v>
      </c>
      <c r="E19" s="16">
        <f t="shared" ca="1" si="2"/>
        <v>194083.55918356165</v>
      </c>
      <c r="F19" s="50">
        <f t="shared" ref="F19:F82" ca="1" si="9">IF(C19=0,0,IF(DAY(B18)&lt;&gt;1,A19-B18-1,IF(DAY(B19)=1,A19-A18,B19-A18+1)))</f>
        <v>0</v>
      </c>
      <c r="G19" s="16">
        <f t="shared" ca="1" si="6"/>
        <v>0</v>
      </c>
      <c r="H19" s="15">
        <f ca="1">IF(B19="-",0,IF(D19&gt;=E18,E18,IF(DAY(B19)=1,D19,-SUM(G16:G19))))</f>
        <v>3006</v>
      </c>
      <c r="I19" s="32">
        <f t="shared" ca="1" si="0"/>
        <v>0</v>
      </c>
      <c r="J19" s="18">
        <f t="shared" ca="1" si="7"/>
        <v>3006</v>
      </c>
      <c r="K19" s="7">
        <f t="shared" ca="1" si="8"/>
        <v>2905.6455065076339</v>
      </c>
      <c r="L19" s="13">
        <f t="shared" ca="1" si="3"/>
        <v>9.3150684931506855E-2</v>
      </c>
      <c r="M19" s="13">
        <f t="shared" ca="1" si="4"/>
        <v>3006</v>
      </c>
      <c r="N19" s="13">
        <f t="shared" ca="1" si="5"/>
        <v>2999.1901067382646</v>
      </c>
    </row>
    <row r="20" spans="1:23" x14ac:dyDescent="0.25">
      <c r="A20" s="26">
        <f ca="1">IF(B20="-","-",IF(DAY(B20)=1,WORKDAY(B20-1,1,Helligdage!$A$2:$A$999),IF(MONTH(B20)=12,WORKDAY(B20,-1,Helligdage!$A$2:$A$999),WORKDAY(B20+1,-1,Helligdage!$A$2:$A$999))))</f>
        <v>45778</v>
      </c>
      <c r="B20" s="26">
        <f t="shared" ref="B20:B83" ca="1" si="10">IF(C20=0,"-",IF(AND(DAY(B19)=1,OR(MONTH(B19)=3,MONTH(B19)=6,MONTH(B19)=9,MONTH(B19)=12)),EOMONTH(B19,0),EOMONTH(B19,0)+1))</f>
        <v>45778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3006</v>
      </c>
      <c r="E20" s="16">
        <f t="shared" ca="1" si="2"/>
        <v>191077.55918356165</v>
      </c>
      <c r="F20" s="50">
        <f t="shared" ca="1" si="9"/>
        <v>30</v>
      </c>
      <c r="G20" s="16">
        <f t="shared" ca="1" si="6"/>
        <v>430.70598065393131</v>
      </c>
      <c r="H20" s="15">
        <f t="shared" ref="H20:H83" ca="1" si="12">IF(B20="-",0,IF(D20&gt;=E19,E19,IF(DAY(B20)=1,D20,-SUM(G17:G20))))</f>
        <v>3006</v>
      </c>
      <c r="I20" s="32">
        <f t="shared" ca="1" si="0"/>
        <v>100.354493492366</v>
      </c>
      <c r="J20" s="18">
        <f t="shared" ca="1" si="7"/>
        <v>3006</v>
      </c>
      <c r="K20" s="7">
        <f t="shared" ca="1" si="8"/>
        <v>2900.6131353579144</v>
      </c>
      <c r="L20" s="13">
        <f t="shared" ca="1" si="3"/>
        <v>0.17534246575342466</v>
      </c>
      <c r="M20" s="13">
        <f t="shared" ca="1" si="4"/>
        <v>3006</v>
      </c>
      <c r="N20" s="13">
        <f t="shared" ca="1" si="5"/>
        <v>2993.1941901776063</v>
      </c>
    </row>
    <row r="21" spans="1:23" x14ac:dyDescent="0.25">
      <c r="A21" s="26">
        <f ca="1">IF(B21="-","-",IF(DAY(B21)=1,WORKDAY(B21-1,1,Helligdage!$A$2:$A$999),IF(MONTH(B21)=12,WORKDAY(B21,-1,Helligdage!$A$2:$A$999),WORKDAY(B21+1,-1,Helligdage!$A$2:$A$999))))</f>
        <v>45810</v>
      </c>
      <c r="B21" s="26">
        <f t="shared" ca="1" si="10"/>
        <v>45809</v>
      </c>
      <c r="C21" s="14">
        <f t="shared" ca="1" si="11"/>
        <v>4</v>
      </c>
      <c r="D21" s="15">
        <f ca="1">IF(C21=0,"-",IF(DAY(B21)=1,IF(E20&gt;=$B$10,$B$10,E20+SUM(G21:INDEX(G17:G21,MATCH("R",C17:C21,0)+1))),0))</f>
        <v>3006</v>
      </c>
      <c r="E21" s="16">
        <f t="shared" ca="1" si="2"/>
        <v>188071.55918356165</v>
      </c>
      <c r="F21" s="50">
        <f t="shared" ca="1" si="9"/>
        <v>32</v>
      </c>
      <c r="G21" s="16">
        <f t="shared" ca="1" si="6"/>
        <v>452.30414009478704</v>
      </c>
      <c r="H21" s="15">
        <f t="shared" ca="1" si="12"/>
        <v>3006</v>
      </c>
      <c r="I21" s="32">
        <f t="shared" ca="1" si="0"/>
        <v>105.38686464208538</v>
      </c>
      <c r="J21" s="18">
        <f t="shared" ca="1" si="7"/>
        <v>3006</v>
      </c>
      <c r="K21" s="7">
        <f t="shared" ca="1" si="8"/>
        <v>2911.9956515455074</v>
      </c>
      <c r="L21" s="13">
        <f t="shared" ca="1" si="3"/>
        <v>0.26301369863013702</v>
      </c>
      <c r="M21" s="13">
        <f t="shared" ca="1" si="4"/>
        <v>3006</v>
      </c>
      <c r="N21" s="13">
        <f t="shared" ca="1" si="5"/>
        <v>2986.8117574951902</v>
      </c>
    </row>
    <row r="22" spans="1:23" x14ac:dyDescent="0.25">
      <c r="A22" s="26">
        <f ca="1">IF(B22="-","-",IF(DAY(B22)=1,WORKDAY(B22-1,1,Helligdage!$A$2:$A$999),IF(MONTH(B22)=12,WORKDAY(B22,-1,Helligdage!$A$2:$A$999),WORKDAY(B22+1,-1,Helligdage!$A$2:$A$999))))</f>
        <v>45838</v>
      </c>
      <c r="B22" s="26">
        <f t="shared" ca="1" si="10"/>
        <v>45838</v>
      </c>
      <c r="C22" s="14" t="str">
        <f t="shared" ca="1" si="11"/>
        <v>R</v>
      </c>
      <c r="D22" s="15">
        <f ca="1">IF(C22=0,"-",IF(DAY(B22)=1,IF(E21&gt;=$B$10,$B$10,E21+SUM(G22:INDEX(G18:G22,MATCH("R",C18:C22,0)+1))),0))</f>
        <v>0</v>
      </c>
      <c r="E22" s="16">
        <f t="shared" ca="1" si="2"/>
        <v>189358.02144360004</v>
      </c>
      <c r="F22" s="50">
        <f t="shared" ca="1" si="9"/>
        <v>29</v>
      </c>
      <c r="G22" s="16">
        <f t="shared" ca="1" si="6"/>
        <v>403.45213928966785</v>
      </c>
      <c r="H22" s="15">
        <f t="shared" ca="1" si="12"/>
        <v>-1286.4622600383861</v>
      </c>
      <c r="I22" s="32">
        <f t="shared" ca="1" si="0"/>
        <v>94.004348454492614</v>
      </c>
      <c r="J22" s="18">
        <f t="shared" ca="1" si="7"/>
        <v>0</v>
      </c>
      <c r="K22" s="7">
        <f t="shared" ca="1" si="8"/>
        <v>0</v>
      </c>
      <c r="L22" s="13">
        <f t="shared" ca="1" si="3"/>
        <v>0.33972602739726032</v>
      </c>
      <c r="M22" s="13">
        <f t="shared" ca="1" si="4"/>
        <v>0</v>
      </c>
      <c r="N22" s="13">
        <f t="shared" ca="1" si="5"/>
        <v>0</v>
      </c>
    </row>
    <row r="23" spans="1:23" x14ac:dyDescent="0.25">
      <c r="A23" s="26">
        <f ca="1">IF(B23="-","-",IF(DAY(B23)=1,WORKDAY(B23-1,1,Helligdage!$A$2:$A$999),IF(MONTH(B23)=12,WORKDAY(B23,-1,Helligdage!$A$2:$A$999),WORKDAY(B23+1,-1,Helligdage!$A$2:$A$999))))</f>
        <v>45839</v>
      </c>
      <c r="B23" s="26">
        <f t="shared" ca="1" si="10"/>
        <v>45839</v>
      </c>
      <c r="C23" s="14">
        <f t="shared" ca="1" si="11"/>
        <v>5</v>
      </c>
      <c r="D23" s="15">
        <f ca="1">IF(C23=0,"-",IF(DAY(B23)=1,IF(E22&gt;=$B$10,$B$10,E22+SUM(G23:INDEX(G19:G23,MATCH("R",C19:C23,0)+1))),0))</f>
        <v>3006</v>
      </c>
      <c r="E23" s="16">
        <f t="shared" ca="1" si="2"/>
        <v>186352.02144360004</v>
      </c>
      <c r="F23" s="50">
        <f t="shared" ca="1" si="9"/>
        <v>0</v>
      </c>
      <c r="G23" s="16">
        <f t="shared" ca="1" si="6"/>
        <v>0</v>
      </c>
      <c r="H23" s="15">
        <f t="shared" ca="1" si="12"/>
        <v>3006</v>
      </c>
      <c r="I23" s="32">
        <f t="shared" ca="1" si="0"/>
        <v>0</v>
      </c>
      <c r="J23" s="18">
        <f t="shared" ca="1" si="7"/>
        <v>3006</v>
      </c>
      <c r="K23" s="7">
        <f t="shared" ca="1" si="8"/>
        <v>2906.4313491124594</v>
      </c>
      <c r="L23" s="13">
        <f t="shared" ca="1" si="3"/>
        <v>0.34246575342465757</v>
      </c>
      <c r="M23" s="13">
        <f t="shared" ca="1" si="4"/>
        <v>3006</v>
      </c>
      <c r="N23" s="13">
        <f t="shared" ca="1" si="5"/>
        <v>2981.0394340080475</v>
      </c>
    </row>
    <row r="24" spans="1:23" x14ac:dyDescent="0.25">
      <c r="A24" s="26">
        <f ca="1">IF(B24="-","-",IF(DAY(B24)=1,WORKDAY(B24-1,1,Helligdage!$A$2:$A$999),IF(MONTH(B24)=12,WORKDAY(B24,-1,Helligdage!$A$2:$A$999),WORKDAY(B24+1,-1,Helligdage!$A$2:$A$999))))</f>
        <v>45870</v>
      </c>
      <c r="B24" s="26">
        <f t="shared" ca="1" si="10"/>
        <v>45870</v>
      </c>
      <c r="C24" s="14">
        <f t="shared" ca="1" si="11"/>
        <v>6</v>
      </c>
      <c r="D24" s="15">
        <f ca="1">IF(C24=0,"-",IF(DAY(B24)=1,IF(E23&gt;=$B$10,$B$10,E23+SUM(G24:INDEX(G20:G24,MATCH("R",C20:C24,0)+1))),0))</f>
        <v>3006</v>
      </c>
      <c r="E24" s="16">
        <f t="shared" ca="1" si="2"/>
        <v>183346.02144360004</v>
      </c>
      <c r="F24" s="50">
        <f t="shared" ca="1" si="9"/>
        <v>31</v>
      </c>
      <c r="G24" s="16">
        <f t="shared" ca="1" si="6"/>
        <v>427.33326561176227</v>
      </c>
      <c r="H24" s="15">
        <f t="shared" ca="1" si="12"/>
        <v>3006</v>
      </c>
      <c r="I24" s="32">
        <f t="shared" ca="1" si="0"/>
        <v>99.568650887540613</v>
      </c>
      <c r="J24" s="18">
        <f t="shared" ca="1" si="7"/>
        <v>3006</v>
      </c>
      <c r="K24" s="7">
        <f t="shared" ca="1" si="8"/>
        <v>2908.0374672658841</v>
      </c>
      <c r="L24" s="13">
        <f t="shared" ca="1" si="3"/>
        <v>0.42739726027397262</v>
      </c>
      <c r="M24" s="13">
        <f t="shared" ca="1" si="4"/>
        <v>3006</v>
      </c>
      <c r="N24" s="13">
        <f t="shared" ca="1" si="5"/>
        <v>2974.8813548698249</v>
      </c>
      <c r="T24" s="9"/>
      <c r="W24" s="5"/>
    </row>
    <row r="25" spans="1:23" x14ac:dyDescent="0.25">
      <c r="A25" s="26">
        <f ca="1">IF(B25="-","-",IF(DAY(B25)=1,WORKDAY(B25-1,1,Helligdage!$A$2:$A$999),IF(MONTH(B25)=12,WORKDAY(B25,-1,Helligdage!$A$2:$A$999),WORKDAY(B25+1,-1,Helligdage!$A$2:$A$999))))</f>
        <v>45901</v>
      </c>
      <c r="B25" s="26">
        <f t="shared" ca="1" si="10"/>
        <v>45901</v>
      </c>
      <c r="C25" s="14">
        <f t="shared" ca="1" si="11"/>
        <v>7</v>
      </c>
      <c r="D25" s="15">
        <f ca="1">IF(C25=0,"-",IF(DAY(B25)=1,IF(E24&gt;=$B$10,$B$10,E24+SUM(G25:INDEX(G21:G25,MATCH("R",C21:C25,0)+1))),0))</f>
        <v>3006</v>
      </c>
      <c r="E25" s="16">
        <f t="shared" ca="1" si="2"/>
        <v>180340.02144360004</v>
      </c>
      <c r="F25" s="50">
        <f t="shared" ca="1" si="9"/>
        <v>31</v>
      </c>
      <c r="G25" s="16">
        <f t="shared" ca="1" si="6"/>
        <v>420.44005465285818</v>
      </c>
      <c r="H25" s="15">
        <f t="shared" ca="1" si="12"/>
        <v>3006</v>
      </c>
      <c r="I25" s="32">
        <f t="shared" ca="1" si="0"/>
        <v>97.962532734115968</v>
      </c>
      <c r="J25" s="18">
        <f t="shared" ca="1" si="7"/>
        <v>3006</v>
      </c>
      <c r="K25" s="7">
        <f t="shared" ca="1" si="8"/>
        <v>2912.7518568573955</v>
      </c>
      <c r="L25" s="13">
        <f t="shared" ca="1" si="3"/>
        <v>0.51232876712328768</v>
      </c>
      <c r="M25" s="13">
        <f t="shared" ca="1" si="4"/>
        <v>3006</v>
      </c>
      <c r="N25" s="13">
        <f t="shared" ca="1" si="5"/>
        <v>2968.735996777234</v>
      </c>
      <c r="W25" s="5"/>
    </row>
    <row r="26" spans="1:23" x14ac:dyDescent="0.25">
      <c r="A26" s="26">
        <f ca="1">IF(B26="-","-",IF(DAY(B26)=1,WORKDAY(B26-1,1,Helligdage!$A$2:$A$999),IF(MONTH(B26)=12,WORKDAY(B26,-1,Helligdage!$A$2:$A$999),WORKDAY(B26+1,-1,Helligdage!$A$2:$A$999))))</f>
        <v>45930</v>
      </c>
      <c r="B26" s="26">
        <f t="shared" ca="1" si="10"/>
        <v>45930</v>
      </c>
      <c r="C26" s="14" t="str">
        <f t="shared" ca="1" si="11"/>
        <v>R</v>
      </c>
      <c r="D26" s="15">
        <f ca="1">IF(C26=0,"-",IF(DAY(B26)=1,IF(E25&gt;=$B$10,$B$10,E25+SUM(G26:INDEX(G22:G26,MATCH("R",C22:C26,0)+1))),0))</f>
        <v>0</v>
      </c>
      <c r="E26" s="16">
        <f t="shared" ca="1" si="2"/>
        <v>181588.00138679429</v>
      </c>
      <c r="F26" s="50">
        <f t="shared" ca="1" si="9"/>
        <v>30</v>
      </c>
      <c r="G26" s="16">
        <f t="shared" ca="1" si="6"/>
        <v>400.20662292963294</v>
      </c>
      <c r="H26" s="15">
        <f t="shared" ca="1" si="12"/>
        <v>-1247.9799431942533</v>
      </c>
      <c r="I26" s="32">
        <f t="shared" ca="1" si="0"/>
        <v>93.248143142604476</v>
      </c>
      <c r="J26" s="18">
        <f t="shared" ca="1" si="7"/>
        <v>0</v>
      </c>
      <c r="K26" s="7">
        <f t="shared" ca="1" si="8"/>
        <v>0</v>
      </c>
      <c r="L26" s="13">
        <f t="shared" ca="1" si="3"/>
        <v>0.59178082191780823</v>
      </c>
      <c r="M26" s="13">
        <f t="shared" ca="1" si="4"/>
        <v>0</v>
      </c>
      <c r="N26" s="13">
        <f t="shared" ca="1" si="5"/>
        <v>0</v>
      </c>
    </row>
    <row r="27" spans="1:23" x14ac:dyDescent="0.25">
      <c r="A27" s="26">
        <f ca="1">IF(B27="-","-",IF(DAY(B27)=1,WORKDAY(B27-1,1,Helligdage!$A$2:$A$999),IF(MONTH(B27)=12,WORKDAY(B27,-1,Helligdage!$A$2:$A$999),WORKDAY(B27+1,-1,Helligdage!$A$2:$A$999))))</f>
        <v>45931</v>
      </c>
      <c r="B27" s="26">
        <f t="shared" ca="1" si="10"/>
        <v>45931</v>
      </c>
      <c r="C27" s="14">
        <f t="shared" ca="1" si="11"/>
        <v>8</v>
      </c>
      <c r="D27" s="15">
        <f ca="1">IF(C27=0,"-",IF(DAY(B27)=1,IF(E26&gt;=$B$10,$B$10,E26+SUM(G27:INDEX(G23:G27,MATCH("R",C23:C27,0)+1))),0))</f>
        <v>3006</v>
      </c>
      <c r="E27" s="16">
        <f t="shared" ca="1" si="2"/>
        <v>178582.00138679429</v>
      </c>
      <c r="F27" s="50">
        <f t="shared" ca="1" si="9"/>
        <v>0</v>
      </c>
      <c r="G27" s="16">
        <f t="shared" ca="1" si="6"/>
        <v>0</v>
      </c>
      <c r="H27" s="15">
        <f t="shared" ca="1" si="12"/>
        <v>3006</v>
      </c>
      <c r="I27" s="32">
        <f t="shared" ca="1" si="0"/>
        <v>0</v>
      </c>
      <c r="J27" s="18">
        <f t="shared" ca="1" si="7"/>
        <v>3006</v>
      </c>
      <c r="K27" s="7">
        <f t="shared" ca="1" si="8"/>
        <v>2904.4269610030065</v>
      </c>
      <c r="L27" s="13">
        <f t="shared" ca="1" si="3"/>
        <v>0.59452054794520548</v>
      </c>
      <c r="M27" s="13">
        <f t="shared" ca="1" si="4"/>
        <v>3006</v>
      </c>
      <c r="N27" s="13">
        <f t="shared" ca="1" si="5"/>
        <v>2962.8009634202931</v>
      </c>
    </row>
    <row r="28" spans="1:23" x14ac:dyDescent="0.25">
      <c r="A28" s="26">
        <f ca="1">IF(B28="-","-",IF(DAY(B28)=1,WORKDAY(B28-1,1,Helligdage!$A$2:$A$999),IF(MONTH(B28)=12,WORKDAY(B28,-1,Helligdage!$A$2:$A$999),WORKDAY(B28+1,-1,Helligdage!$A$2:$A$999))))</f>
        <v>45964</v>
      </c>
      <c r="B28" s="26">
        <f t="shared" ca="1" si="10"/>
        <v>45962</v>
      </c>
      <c r="C28" s="14">
        <f t="shared" ca="1" si="11"/>
        <v>9</v>
      </c>
      <c r="D28" s="15">
        <f ca="1">IF(C28=0,"-",IF(DAY(B28)=1,IF(E27&gt;=$B$10,$B$10,E27+SUM(G28:INDEX(G24:G28,MATCH("R",C24:C28,0)+1))),0))</f>
        <v>3006</v>
      </c>
      <c r="E28" s="16">
        <f t="shared" ca="1" si="2"/>
        <v>175576.00138679429</v>
      </c>
      <c r="F28" s="50">
        <f t="shared" ca="1" si="9"/>
        <v>33</v>
      </c>
      <c r="G28" s="16">
        <f t="shared" ca="1" si="6"/>
        <v>435.9357896866677</v>
      </c>
      <c r="H28" s="15">
        <f t="shared" ca="1" si="12"/>
        <v>3006</v>
      </c>
      <c r="I28" s="32">
        <f t="shared" ca="1" si="0"/>
        <v>101.57303899699357</v>
      </c>
      <c r="J28" s="18">
        <f t="shared" ca="1" si="7"/>
        <v>3006</v>
      </c>
      <c r="K28" s="7">
        <f t="shared" ca="1" si="8"/>
        <v>2921.2675027608739</v>
      </c>
      <c r="L28" s="13">
        <f t="shared" ca="1" si="3"/>
        <v>0.68493150684931503</v>
      </c>
      <c r="M28" s="13">
        <f t="shared" ca="1" si="4"/>
        <v>3006</v>
      </c>
      <c r="N28" s="13">
        <f t="shared" ca="1" si="5"/>
        <v>2956.2861301101198</v>
      </c>
    </row>
    <row r="29" spans="1:23" x14ac:dyDescent="0.25">
      <c r="A29" s="26">
        <f ca="1">IF(B29="-","-",IF(DAY(B29)=1,WORKDAY(B29-1,1,Helligdage!$A$2:$A$999),IF(MONTH(B29)=12,WORKDAY(B29,-1,Helligdage!$A$2:$A$999),WORKDAY(B29+1,-1,Helligdage!$A$2:$A$999))))</f>
        <v>45992</v>
      </c>
      <c r="B29" s="26">
        <f t="shared" ca="1" si="10"/>
        <v>45992</v>
      </c>
      <c r="C29" s="14">
        <f t="shared" ca="1" si="11"/>
        <v>10</v>
      </c>
      <c r="D29" s="15">
        <f ca="1">IF(C29=0,"-",IF(DAY(B29)=1,IF(E28&gt;=$B$10,$B$10,E28+SUM(G29:INDEX(G25:G29,MATCH("R",C25:C29,0)+1))),0))</f>
        <v>3006</v>
      </c>
      <c r="E29" s="16">
        <f t="shared" ca="1" si="2"/>
        <v>172570.00138679429</v>
      </c>
      <c r="F29" s="50">
        <f t="shared" ca="1" si="9"/>
        <v>28</v>
      </c>
      <c r="G29" s="16">
        <f t="shared" ca="1" si="6"/>
        <v>363.65878643401777</v>
      </c>
      <c r="H29" s="15">
        <f t="shared" ca="1" si="12"/>
        <v>3006</v>
      </c>
      <c r="I29" s="32">
        <f t="shared" ca="1" si="0"/>
        <v>84.732497239126147</v>
      </c>
      <c r="J29" s="18">
        <f t="shared" ca="1" si="7"/>
        <v>3006</v>
      </c>
      <c r="K29" s="7">
        <f t="shared" ca="1" si="8"/>
        <v>2913.7951390672492</v>
      </c>
      <c r="L29" s="13">
        <f t="shared" ca="1" si="3"/>
        <v>0.76164383561643834</v>
      </c>
      <c r="M29" s="13">
        <f t="shared" ca="1" si="4"/>
        <v>3006</v>
      </c>
      <c r="N29" s="13">
        <f t="shared" ca="1" si="5"/>
        <v>2950.7696279969236</v>
      </c>
    </row>
    <row r="30" spans="1:23" x14ac:dyDescent="0.25">
      <c r="A30" s="26">
        <f ca="1">IF(B30="-","-",IF(DAY(B30)=1,WORKDAY(B30-1,1,Helligdage!$A$2:$A$999),IF(MONTH(B30)=12,WORKDAY(B30,-1,Helligdage!$A$2:$A$999),WORKDAY(B30+1,-1,Helligdage!$A$2:$A$999))))</f>
        <v>46021</v>
      </c>
      <c r="B30" s="26">
        <f t="shared" ca="1" si="10"/>
        <v>46022</v>
      </c>
      <c r="C30" s="14" t="str">
        <f t="shared" ca="1" si="11"/>
        <v>R</v>
      </c>
      <c r="D30" s="15">
        <f ca="1">IF(C30=0,"-",IF(DAY(B30)=1,IF(E29&gt;=$B$10,$B$10,E29+SUM(G30:INDEX(G26:G30,MATCH("R",C26:C30,0)+1))),0))</f>
        <v>0</v>
      </c>
      <c r="E30" s="16">
        <f t="shared" ca="1" si="2"/>
        <v>173765.32497979375</v>
      </c>
      <c r="F30" s="50">
        <f t="shared" ca="1" si="9"/>
        <v>31</v>
      </c>
      <c r="G30" s="16">
        <f t="shared" ca="1" si="6"/>
        <v>395.72901687875839</v>
      </c>
      <c r="H30" s="15">
        <f t="shared" ca="1" si="12"/>
        <v>-1195.3235929994439</v>
      </c>
      <c r="I30" s="32">
        <f t="shared" ca="1" si="0"/>
        <v>92.204860932750705</v>
      </c>
      <c r="J30" s="18">
        <f t="shared" ca="1" si="7"/>
        <v>0</v>
      </c>
      <c r="K30" s="7">
        <f t="shared" ca="1" si="8"/>
        <v>-2.9949524916380339</v>
      </c>
      <c r="L30" s="13">
        <f t="shared" ca="1" si="3"/>
        <v>0.84109589041095889</v>
      </c>
      <c r="M30" s="13">
        <f t="shared" ca="1" si="4"/>
        <v>0</v>
      </c>
      <c r="N30" s="13">
        <f t="shared" ca="1" si="5"/>
        <v>0</v>
      </c>
    </row>
    <row r="31" spans="1:23" x14ac:dyDescent="0.25">
      <c r="A31" s="26">
        <f ca="1">IF(B31="-","-",IF(DAY(B31)=1,WORKDAY(B31-1,1,Helligdage!$A$2:$A$999),IF(MONTH(B31)=12,WORKDAY(B31,-1,Helligdage!$A$2:$A$999),WORKDAY(B31+1,-1,Helligdage!$A$2:$A$999))))</f>
        <v>46024</v>
      </c>
      <c r="B31" s="26">
        <f t="shared" ca="1" si="10"/>
        <v>46023</v>
      </c>
      <c r="C31" s="14">
        <f t="shared" ca="1" si="11"/>
        <v>11</v>
      </c>
      <c r="D31" s="15">
        <f ca="1">IF(C31=0,"-",IF(DAY(B31)=1,IF(E30&gt;=$B$10,$B$10,E30+SUM(G31:INDEX(G27:G31,MATCH("R",C27:C31,0)+1))),0))</f>
        <v>3006</v>
      </c>
      <c r="E31" s="16">
        <f t="shared" ca="1" si="2"/>
        <v>170759.32497979375</v>
      </c>
      <c r="F31" s="50">
        <f t="shared" ca="1" si="9"/>
        <v>1</v>
      </c>
      <c r="G31" s="16">
        <f t="shared" ca="1" si="6"/>
        <v>12.853873354669673</v>
      </c>
      <c r="H31" s="15">
        <f t="shared" ca="1" si="12"/>
        <v>3006</v>
      </c>
      <c r="I31" s="32">
        <f t="shared" ca="1" si="0"/>
        <v>2.9949524916380339</v>
      </c>
      <c r="J31" s="18">
        <f t="shared" ca="1" si="7"/>
        <v>3006</v>
      </c>
      <c r="K31" s="7">
        <f t="shared" ca="1" si="8"/>
        <v>2914.7625909126455</v>
      </c>
      <c r="L31" s="13">
        <f t="shared" ca="1" si="3"/>
        <v>0.84931506849315064</v>
      </c>
      <c r="M31" s="13">
        <f t="shared" ca="1" si="4"/>
        <v>3006</v>
      </c>
      <c r="N31" s="13">
        <f t="shared" ca="1" si="5"/>
        <v>2944.4776578421611</v>
      </c>
    </row>
    <row r="32" spans="1:23" x14ac:dyDescent="0.25">
      <c r="A32" s="26">
        <f ca="1">IF(B32="-","-",IF(DAY(B32)=1,WORKDAY(B32-1,1,Helligdage!$A$2:$A$999),IF(MONTH(B32)=12,WORKDAY(B32,-1,Helligdage!$A$2:$A$999),WORKDAY(B32+1,-1,Helligdage!$A$2:$A$999))))</f>
        <v>46055</v>
      </c>
      <c r="B32" s="26">
        <f t="shared" ca="1" si="10"/>
        <v>46054</v>
      </c>
      <c r="C32" s="14">
        <f t="shared" ca="1" si="11"/>
        <v>12</v>
      </c>
      <c r="D32" s="15">
        <f ca="1">IF(C32=0,"-",IF(DAY(B32)=1,IF(E31&gt;=$B$10,$B$10,E31+SUM(G32:INDEX(G28:G32,MATCH("R",C28:C32,0)+1))),0))</f>
        <v>3006</v>
      </c>
      <c r="E32" s="16">
        <f t="shared" ca="1" si="2"/>
        <v>167753.32497979375</v>
      </c>
      <c r="F32" s="50">
        <f t="shared" ca="1" si="9"/>
        <v>31</v>
      </c>
      <c r="G32" s="16">
        <f t="shared" ca="1" si="6"/>
        <v>391.57686303585581</v>
      </c>
      <c r="H32" s="15">
        <f t="shared" ca="1" si="12"/>
        <v>3006</v>
      </c>
      <c r="I32" s="32">
        <f t="shared" ca="1" si="0"/>
        <v>91.237409087354408</v>
      </c>
      <c r="J32" s="18">
        <f t="shared" ca="1" si="7"/>
        <v>3006</v>
      </c>
      <c r="K32" s="7">
        <f t="shared" ca="1" si="8"/>
        <v>2925.042704962902</v>
      </c>
      <c r="L32" s="13">
        <f t="shared" ca="1" si="3"/>
        <v>0.93424657534246569</v>
      </c>
      <c r="M32" s="13">
        <f t="shared" ca="1" si="4"/>
        <v>3006</v>
      </c>
      <c r="N32" s="13">
        <f t="shared" ca="1" si="5"/>
        <v>2938.3951061553676</v>
      </c>
    </row>
    <row r="33" spans="1:14" x14ac:dyDescent="0.25">
      <c r="A33" s="26">
        <f ca="1">IF(B33="-","-",IF(DAY(B33)=1,WORKDAY(B33-1,1,Helligdage!$A$2:$A$999),IF(MONTH(B33)=12,WORKDAY(B33,-1,Helligdage!$A$2:$A$999),WORKDAY(B33+1,-1,Helligdage!$A$2:$A$999))))</f>
        <v>46083</v>
      </c>
      <c r="B33" s="26">
        <f t="shared" ca="1" si="10"/>
        <v>46082</v>
      </c>
      <c r="C33" s="14">
        <f t="shared" ca="1" si="11"/>
        <v>13</v>
      </c>
      <c r="D33" s="15">
        <f ca="1">IF(C33=0,"-",IF(DAY(B33)=1,IF(E32&gt;=$B$10,$B$10,E32+SUM(G33:INDEX(G29:G33,MATCH("R",C29:C33,0)+1))),0))</f>
        <v>3006</v>
      </c>
      <c r="E33" s="16">
        <f t="shared" ca="1" si="2"/>
        <v>164747.32497979375</v>
      </c>
      <c r="F33" s="50">
        <f t="shared" ca="1" si="9"/>
        <v>28</v>
      </c>
      <c r="G33" s="16">
        <f t="shared" ca="1" si="6"/>
        <v>347.45620187595637</v>
      </c>
      <c r="H33" s="15">
        <f t="shared" ca="1" si="12"/>
        <v>3006</v>
      </c>
      <c r="I33" s="32">
        <f t="shared" ca="1" si="0"/>
        <v>80.957295037097836</v>
      </c>
      <c r="J33" s="18">
        <f t="shared" ca="1" si="7"/>
        <v>3006</v>
      </c>
      <c r="K33" s="7">
        <f t="shared" ca="1" si="8"/>
        <v>2920.814348922092</v>
      </c>
      <c r="L33" s="13">
        <f t="shared" ca="1" si="3"/>
        <v>1.010958904109589</v>
      </c>
      <c r="M33" s="13">
        <f t="shared" ca="1" si="4"/>
        <v>3006</v>
      </c>
      <c r="N33" s="13">
        <f t="shared" ca="1" si="5"/>
        <v>2932.9119891297819</v>
      </c>
    </row>
    <row r="34" spans="1:14" x14ac:dyDescent="0.25">
      <c r="A34" s="26">
        <f ca="1">IF(B34="-","-",IF(DAY(B34)=1,WORKDAY(B34-1,1,Helligdage!$A$2:$A$999),IF(MONTH(B34)=12,WORKDAY(B34,-1,Helligdage!$A$2:$A$999),WORKDAY(B34+1,-1,Helligdage!$A$2:$A$999))))</f>
        <v>46112</v>
      </c>
      <c r="B34" s="26">
        <f t="shared" ca="1" si="10"/>
        <v>46112</v>
      </c>
      <c r="C34" s="14" t="str">
        <f t="shared" ca="1" si="11"/>
        <v>R</v>
      </c>
      <c r="D34" s="15">
        <f ca="1">IF(C34=0,"-",IF(DAY(B34)=1,IF(E33&gt;=$B$10,$B$10,E33+SUM(G34:INDEX(G30:G34,MATCH("R",C30:C34,0)+1))),0))</f>
        <v>0</v>
      </c>
      <c r="E34" s="16">
        <f t="shared" ca="1" si="2"/>
        <v>165864.8155707551</v>
      </c>
      <c r="F34" s="50">
        <f t="shared" ca="1" si="9"/>
        <v>30</v>
      </c>
      <c r="G34" s="16">
        <f t="shared" ca="1" si="6"/>
        <v>365.60365269488472</v>
      </c>
      <c r="H34" s="15">
        <f t="shared" ca="1" si="12"/>
        <v>-1117.4905909613665</v>
      </c>
      <c r="I34" s="32">
        <f t="shared" ca="1" si="0"/>
        <v>85.185651077908147</v>
      </c>
      <c r="J34" s="18">
        <f t="shared" ca="1" si="7"/>
        <v>0</v>
      </c>
      <c r="K34" s="7">
        <f t="shared" ca="1" si="8"/>
        <v>0</v>
      </c>
      <c r="L34" s="13">
        <f t="shared" ca="1" si="3"/>
        <v>1.0904109589041096</v>
      </c>
      <c r="M34" s="13">
        <f t="shared" ca="1" si="4"/>
        <v>0</v>
      </c>
      <c r="N34" s="13">
        <f t="shared" ca="1" si="5"/>
        <v>0</v>
      </c>
    </row>
    <row r="35" spans="1:14" x14ac:dyDescent="0.25">
      <c r="A35" s="26">
        <f ca="1">IF(B35="-","-",IF(DAY(B35)=1,WORKDAY(B35-1,1,Helligdage!$A$2:$A$999),IF(MONTH(B35)=12,WORKDAY(B35,-1,Helligdage!$A$2:$A$999),WORKDAY(B35+1,-1,Helligdage!$A$2:$A$999))))</f>
        <v>46113</v>
      </c>
      <c r="B35" s="26">
        <f t="shared" ca="1" si="10"/>
        <v>46113</v>
      </c>
      <c r="C35" s="14">
        <f t="shared" ca="1" si="11"/>
        <v>14</v>
      </c>
      <c r="D35" s="15">
        <f ca="1">IF(C35=0,"-",IF(DAY(B35)=1,IF(E34&gt;=$B$10,$B$10,E34+SUM(G35:INDEX(G31:G35,MATCH("R",C31:C35,0)+1))),0))</f>
        <v>3006</v>
      </c>
      <c r="E35" s="16">
        <f t="shared" ca="1" si="2"/>
        <v>162858.8155707551</v>
      </c>
      <c r="F35" s="50">
        <f t="shared" ca="1" si="9"/>
        <v>0</v>
      </c>
      <c r="G35" s="16">
        <f t="shared" ca="1" si="6"/>
        <v>0</v>
      </c>
      <c r="H35" s="15">
        <f t="shared" ca="1" si="12"/>
        <v>3006</v>
      </c>
      <c r="I35" s="32">
        <f t="shared" ca="1" si="0"/>
        <v>0</v>
      </c>
      <c r="J35" s="18">
        <f t="shared" ca="1" si="7"/>
        <v>3006</v>
      </c>
      <c r="K35" s="7">
        <f t="shared" ca="1" si="8"/>
        <v>2913.3699214001767</v>
      </c>
      <c r="L35" s="13">
        <f t="shared" ca="1" si="3"/>
        <v>1.0931506849315069</v>
      </c>
      <c r="M35" s="13">
        <f t="shared" ca="1" si="4"/>
        <v>3006</v>
      </c>
      <c r="N35" s="13">
        <f t="shared" ca="1" si="5"/>
        <v>2927.0485743608856</v>
      </c>
    </row>
    <row r="36" spans="1:14" x14ac:dyDescent="0.25">
      <c r="A36" s="26">
        <f ca="1">IF(B36="-","-",IF(DAY(B36)=1,WORKDAY(B36-1,1,Helligdage!$A$2:$A$999),IF(MONTH(B36)=12,WORKDAY(B36,-1,Helligdage!$A$2:$A$999),WORKDAY(B36+1,-1,Helligdage!$A$2:$A$999))))</f>
        <v>46146</v>
      </c>
      <c r="B36" s="26">
        <f t="shared" ca="1" si="10"/>
        <v>46143</v>
      </c>
      <c r="C36" s="14">
        <f t="shared" ca="1" si="11"/>
        <v>15</v>
      </c>
      <c r="D36" s="15">
        <f ca="1">IF(C36=0,"-",IF(DAY(B36)=1,IF(E35&gt;=$B$10,$B$10,E35+SUM(G36:INDEX(G32:G36,MATCH("R",C32:C36,0)+1))),0))</f>
        <v>3006</v>
      </c>
      <c r="E36" s="16">
        <f t="shared" ca="1" si="2"/>
        <v>159852.8155707551</v>
      </c>
      <c r="F36" s="50">
        <f t="shared" ca="1" si="9"/>
        <v>33</v>
      </c>
      <c r="G36" s="16">
        <f t="shared" ca="1" si="6"/>
        <v>397.55398540696655</v>
      </c>
      <c r="H36" s="15">
        <f t="shared" ca="1" si="12"/>
        <v>3006</v>
      </c>
      <c r="I36" s="32">
        <f t="shared" ca="1" si="0"/>
        <v>92.630078599823207</v>
      </c>
      <c r="J36" s="18">
        <f t="shared" ca="1" si="7"/>
        <v>3006</v>
      </c>
      <c r="K36" s="7">
        <f t="shared" ca="1" si="8"/>
        <v>2928.8554691584732</v>
      </c>
      <c r="L36" s="13">
        <f t="shared" ca="1" si="3"/>
        <v>1.1835616438356165</v>
      </c>
      <c r="M36" s="13">
        <f t="shared" ca="1" si="4"/>
        <v>3006</v>
      </c>
      <c r="N36" s="13">
        <f t="shared" ca="1" si="5"/>
        <v>2920.6123561375975</v>
      </c>
    </row>
    <row r="37" spans="1:14" x14ac:dyDescent="0.25">
      <c r="A37" s="26">
        <f ca="1">IF(B37="-","-",IF(DAY(B37)=1,WORKDAY(B37-1,1,Helligdage!$A$2:$A$999),IF(MONTH(B37)=12,WORKDAY(B37,-1,Helligdage!$A$2:$A$999),WORKDAY(B37+1,-1,Helligdage!$A$2:$A$999))))</f>
        <v>46174</v>
      </c>
      <c r="B37" s="26">
        <f t="shared" ca="1" si="10"/>
        <v>46174</v>
      </c>
      <c r="C37" s="14">
        <f t="shared" ca="1" si="11"/>
        <v>16</v>
      </c>
      <c r="D37" s="15">
        <f ca="1">IF(C37=0,"-",IF(DAY(B37)=1,IF(E36&gt;=$B$10,$B$10,E36+SUM(G37:INDEX(G33:G37,MATCH("R",C33:C37,0)+1))),0))</f>
        <v>3006</v>
      </c>
      <c r="E37" s="16">
        <f t="shared" ca="1" si="2"/>
        <v>156846.8155707551</v>
      </c>
      <c r="F37" s="50">
        <f t="shared" ca="1" si="9"/>
        <v>28</v>
      </c>
      <c r="G37" s="16">
        <f t="shared" ca="1" si="6"/>
        <v>331.09240704518044</v>
      </c>
      <c r="H37" s="15">
        <f t="shared" ca="1" si="12"/>
        <v>3006</v>
      </c>
      <c r="I37" s="32">
        <f t="shared" ca="1" si="0"/>
        <v>77.144530841527043</v>
      </c>
      <c r="J37" s="18">
        <f t="shared" ca="1" si="7"/>
        <v>3006</v>
      </c>
      <c r="K37" s="7">
        <f t="shared" ca="1" si="8"/>
        <v>2924.8994534173462</v>
      </c>
      <c r="L37" s="13">
        <f t="shared" ca="1" si="3"/>
        <v>1.2602739726027397</v>
      </c>
      <c r="M37" s="13">
        <f t="shared" ca="1" si="4"/>
        <v>3006</v>
      </c>
      <c r="N37" s="13">
        <f t="shared" ca="1" si="5"/>
        <v>2915.1624221578104</v>
      </c>
    </row>
    <row r="38" spans="1:14" x14ac:dyDescent="0.25">
      <c r="A38" s="26">
        <f ca="1">IF(B38="-","-",IF(DAY(B38)=1,WORKDAY(B38-1,1,Helligdage!$A$2:$A$999),IF(MONTH(B38)=12,WORKDAY(B38,-1,Helligdage!$A$2:$A$999),WORKDAY(B38+1,-1,Helligdage!$A$2:$A$999))))</f>
        <v>46203</v>
      </c>
      <c r="B38" s="26">
        <f t="shared" ca="1" si="10"/>
        <v>46203</v>
      </c>
      <c r="C38" s="14" t="str">
        <f t="shared" ca="1" si="11"/>
        <v>R</v>
      </c>
      <c r="D38" s="15">
        <f ca="1">IF(C38=0,"-",IF(DAY(B38)=1,IF(E37&gt;=$B$10,$B$10,E37+SUM(G38:INDEX(G34:G38,MATCH("R",C34:C38,0)+1))),0))</f>
        <v>0</v>
      </c>
      <c r="E38" s="16">
        <f t="shared" ca="1" si="2"/>
        <v>157923.53297858345</v>
      </c>
      <c r="F38" s="50">
        <f t="shared" ca="1" si="9"/>
        <v>30</v>
      </c>
      <c r="G38" s="16">
        <f t="shared" ca="1" si="6"/>
        <v>348.07101537619627</v>
      </c>
      <c r="H38" s="15">
        <f t="shared" ca="1" si="12"/>
        <v>-1076.7174078283433</v>
      </c>
      <c r="I38" s="32">
        <f t="shared" ca="1" si="0"/>
        <v>81.100546582653735</v>
      </c>
      <c r="J38" s="18">
        <f t="shared" ca="1" si="7"/>
        <v>0</v>
      </c>
      <c r="K38" s="7">
        <f t="shared" ca="1" si="8"/>
        <v>0</v>
      </c>
      <c r="L38" s="13">
        <f t="shared" ca="1" si="3"/>
        <v>1.3397260273972602</v>
      </c>
      <c r="M38" s="13">
        <f t="shared" ca="1" si="4"/>
        <v>0</v>
      </c>
      <c r="N38" s="13">
        <f t="shared" ca="1" si="5"/>
        <v>0</v>
      </c>
    </row>
    <row r="39" spans="1:14" x14ac:dyDescent="0.25">
      <c r="A39" s="26">
        <f ca="1">IF(B39="-","-",IF(DAY(B39)=1,WORKDAY(B39-1,1,Helligdage!$A$2:$A$999),IF(MONTH(B39)=12,WORKDAY(B39,-1,Helligdage!$A$2:$A$999),WORKDAY(B39+1,-1,Helligdage!$A$2:$A$999))))</f>
        <v>46204</v>
      </c>
      <c r="B39" s="26">
        <f t="shared" ca="1" si="10"/>
        <v>46204</v>
      </c>
      <c r="C39" s="14">
        <f t="shared" ca="1" si="11"/>
        <v>17</v>
      </c>
      <c r="D39" s="15">
        <f ca="1">IF(C39=0,"-",IF(DAY(B39)=1,IF(E38&gt;=$B$10,$B$10,E38+SUM(G39:INDEX(G35:G39,MATCH("R",C35:C39,0)+1))),0))</f>
        <v>3006</v>
      </c>
      <c r="E39" s="16">
        <f t="shared" ca="1" si="2"/>
        <v>154917.53297858345</v>
      </c>
      <c r="F39" s="50">
        <f t="shared" ca="1" si="9"/>
        <v>0</v>
      </c>
      <c r="G39" s="16">
        <f t="shared" ca="1" si="6"/>
        <v>0</v>
      </c>
      <c r="H39" s="15">
        <f t="shared" ca="1" si="12"/>
        <v>3006</v>
      </c>
      <c r="I39" s="32">
        <f t="shared" ca="1" si="0"/>
        <v>0</v>
      </c>
      <c r="J39" s="18">
        <f t="shared" ca="1" si="7"/>
        <v>3006</v>
      </c>
      <c r="K39" s="7">
        <f t="shared" ca="1" si="8"/>
        <v>2917.8867271261565</v>
      </c>
      <c r="L39" s="13">
        <f t="shared" ca="1" si="3"/>
        <v>1.3424657534246576</v>
      </c>
      <c r="M39" s="13">
        <f t="shared" ca="1" si="4"/>
        <v>3006</v>
      </c>
      <c r="N39" s="13">
        <f t="shared" ca="1" si="5"/>
        <v>2909.334491942665</v>
      </c>
    </row>
    <row r="40" spans="1:14" x14ac:dyDescent="0.25">
      <c r="A40" s="26">
        <f ca="1">IF(B40="-","-",IF(DAY(B40)=1,WORKDAY(B40-1,1,Helligdage!$A$2:$A$999),IF(MONTH(B40)=12,WORKDAY(B40,-1,Helligdage!$A$2:$A$999),WORKDAY(B40+1,-1,Helligdage!$A$2:$A$999))))</f>
        <v>46237</v>
      </c>
      <c r="B40" s="26">
        <f t="shared" ca="1" si="10"/>
        <v>46235</v>
      </c>
      <c r="C40" s="14">
        <f t="shared" ca="1" si="11"/>
        <v>18</v>
      </c>
      <c r="D40" s="15">
        <f ca="1">IF(C40=0,"-",IF(DAY(B40)=1,IF(E39&gt;=$B$10,$B$10,E39+SUM(G40:INDEX(G36:G40,MATCH("R",C36:C40,0)+1))),0))</f>
        <v>3006</v>
      </c>
      <c r="E40" s="16">
        <f t="shared" ca="1" si="2"/>
        <v>151911.53297858345</v>
      </c>
      <c r="F40" s="50">
        <f t="shared" ca="1" si="9"/>
        <v>33</v>
      </c>
      <c r="G40" s="16">
        <f t="shared" ca="1" si="6"/>
        <v>378.16855310662424</v>
      </c>
      <c r="H40" s="15">
        <f t="shared" ca="1" si="12"/>
        <v>3006</v>
      </c>
      <c r="I40" s="32">
        <f t="shared" ca="1" si="0"/>
        <v>88.113272873843457</v>
      </c>
      <c r="J40" s="18">
        <f t="shared" ca="1" si="7"/>
        <v>3006</v>
      </c>
      <c r="K40" s="7">
        <f t="shared" ca="1" si="8"/>
        <v>2930.069621465535</v>
      </c>
      <c r="L40" s="13">
        <f t="shared" ca="1" si="3"/>
        <v>1.4328767123287671</v>
      </c>
      <c r="M40" s="13">
        <f t="shared" ca="1" si="4"/>
        <v>3006</v>
      </c>
      <c r="N40" s="13">
        <f t="shared" ca="1" si="5"/>
        <v>2902.9372247983129</v>
      </c>
    </row>
    <row r="41" spans="1:14" x14ac:dyDescent="0.25">
      <c r="A41" s="26">
        <f ca="1">IF(B41="-","-",IF(DAY(B41)=1,WORKDAY(B41-1,1,Helligdage!$A$2:$A$999),IF(MONTH(B41)=12,WORKDAY(B41,-1,Helligdage!$A$2:$A$999),WORKDAY(B41+1,-1,Helligdage!$A$2:$A$999))))</f>
        <v>46266</v>
      </c>
      <c r="B41" s="26">
        <f t="shared" ca="1" si="10"/>
        <v>46266</v>
      </c>
      <c r="C41" s="14">
        <f t="shared" ca="1" si="11"/>
        <v>19</v>
      </c>
      <c r="D41" s="15">
        <f ca="1">IF(C41=0,"-",IF(DAY(B41)=1,IF(E40&gt;=$B$10,$B$10,E40+SUM(G41:INDEX(G37:G41,MATCH("R",C37:C41,0)+1))),0))</f>
        <v>3006</v>
      </c>
      <c r="E41" s="16">
        <f t="shared" ca="1" si="2"/>
        <v>148905.53297858345</v>
      </c>
      <c r="F41" s="50">
        <f t="shared" ca="1" si="9"/>
        <v>29</v>
      </c>
      <c r="G41" s="16">
        <f t="shared" ca="1" si="6"/>
        <v>325.88145293761875</v>
      </c>
      <c r="H41" s="15">
        <f t="shared" ca="1" si="12"/>
        <v>3006</v>
      </c>
      <c r="I41" s="32">
        <f t="shared" ca="1" si="0"/>
        <v>75.930378534465177</v>
      </c>
      <c r="J41" s="18">
        <f t="shared" ca="1" si="7"/>
        <v>3006</v>
      </c>
      <c r="K41" s="7">
        <f t="shared" ca="1" si="8"/>
        <v>2929.0056404409643</v>
      </c>
      <c r="L41" s="13">
        <f t="shared" ca="1" si="3"/>
        <v>1.5123287671232877</v>
      </c>
      <c r="M41" s="13">
        <f t="shared" ca="1" si="4"/>
        <v>3006</v>
      </c>
      <c r="N41" s="13">
        <f t="shared" ca="1" si="5"/>
        <v>2897.3269975443336</v>
      </c>
    </row>
    <row r="42" spans="1:14" x14ac:dyDescent="0.25">
      <c r="A42" s="26">
        <f ca="1">IF(B42="-","-",IF(DAY(B42)=1,WORKDAY(B42-1,1,Helligdage!$A$2:$A$999),IF(MONTH(B42)=12,WORKDAY(B42,-1,Helligdage!$A$2:$A$999),WORKDAY(B42+1,-1,Helligdage!$A$2:$A$999))))</f>
        <v>46295</v>
      </c>
      <c r="B42" s="26">
        <f t="shared" ca="1" si="10"/>
        <v>46295</v>
      </c>
      <c r="C42" s="14" t="str">
        <f t="shared" ca="1" si="11"/>
        <v>R</v>
      </c>
      <c r="D42" s="15">
        <f ca="1">IF(C42=0,"-",IF(DAY(B42)=1,IF(E41&gt;=$B$10,$B$10,E41+SUM(G42:INDEX(G38:G42,MATCH("R",C38:C42,0)+1))),0))</f>
        <v>0</v>
      </c>
      <c r="E42" s="16">
        <f t="shared" ca="1" si="2"/>
        <v>149940.03087973085</v>
      </c>
      <c r="F42" s="50">
        <f t="shared" ca="1" si="9"/>
        <v>30</v>
      </c>
      <c r="G42" s="16">
        <f t="shared" ca="1" si="6"/>
        <v>330.4478951031578</v>
      </c>
      <c r="H42" s="15">
        <f t="shared" ca="1" si="12"/>
        <v>-1034.4979011474009</v>
      </c>
      <c r="I42" s="32">
        <f t="shared" ca="1" si="0"/>
        <v>76.994359559035772</v>
      </c>
      <c r="J42" s="18">
        <f t="shared" ca="1" si="7"/>
        <v>0</v>
      </c>
      <c r="K42" s="7">
        <f t="shared" ca="1" si="8"/>
        <v>0</v>
      </c>
      <c r="L42" s="13">
        <f t="shared" ca="1" si="3"/>
        <v>1.5917808219178082</v>
      </c>
      <c r="M42" s="13">
        <f t="shared" ca="1" si="4"/>
        <v>0</v>
      </c>
      <c r="N42" s="13">
        <f t="shared" ca="1" si="5"/>
        <v>0</v>
      </c>
    </row>
    <row r="43" spans="1:14" x14ac:dyDescent="0.25">
      <c r="A43" s="26">
        <f ca="1">IF(B43="-","-",IF(DAY(B43)=1,WORKDAY(B43-1,1,Helligdage!$A$2:$A$999),IF(MONTH(B43)=12,WORKDAY(B43,-1,Helligdage!$A$2:$A$999),WORKDAY(B43+1,-1,Helligdage!$A$2:$A$999))))</f>
        <v>46296</v>
      </c>
      <c r="B43" s="26">
        <f t="shared" ca="1" si="10"/>
        <v>46296</v>
      </c>
      <c r="C43" s="14">
        <f t="shared" ca="1" si="11"/>
        <v>20</v>
      </c>
      <c r="D43" s="15">
        <f ca="1">IF(C43=0,"-",IF(DAY(B43)=1,IF(E42&gt;=$B$10,$B$10,E42+SUM(G43:INDEX(G39:G43,MATCH("R",C39:C43,0)+1))),0))</f>
        <v>3006</v>
      </c>
      <c r="E43" s="16">
        <f t="shared" ca="1" si="2"/>
        <v>146934.03087973085</v>
      </c>
      <c r="F43" s="50">
        <f t="shared" ca="1" si="9"/>
        <v>0</v>
      </c>
      <c r="G43" s="16">
        <f t="shared" ca="1" si="6"/>
        <v>0</v>
      </c>
      <c r="H43" s="15">
        <f t="shared" ca="1" si="12"/>
        <v>3006</v>
      </c>
      <c r="I43" s="32">
        <f t="shared" ca="1" si="0"/>
        <v>0</v>
      </c>
      <c r="J43" s="18">
        <f t="shared" ca="1" si="7"/>
        <v>3006</v>
      </c>
      <c r="K43" s="7">
        <f t="shared" ca="1" si="8"/>
        <v>2924.9600448644919</v>
      </c>
      <c r="L43" s="13">
        <f t="shared" ca="1" si="3"/>
        <v>1.5945205479452056</v>
      </c>
      <c r="M43" s="13">
        <f t="shared" ca="1" si="4"/>
        <v>3006</v>
      </c>
      <c r="N43" s="13">
        <f t="shared" ca="1" si="5"/>
        <v>2891.5347235276954</v>
      </c>
    </row>
    <row r="44" spans="1:14" x14ac:dyDescent="0.25">
      <c r="A44" s="26">
        <f ca="1">IF(B44="-","-",IF(DAY(B44)=1,WORKDAY(B44-1,1,Helligdage!$A$2:$A$999),IF(MONTH(B44)=12,WORKDAY(B44,-1,Helligdage!$A$2:$A$999),WORKDAY(B44+1,-1,Helligdage!$A$2:$A$999))))</f>
        <v>46328</v>
      </c>
      <c r="B44" s="26">
        <f t="shared" ca="1" si="10"/>
        <v>46327</v>
      </c>
      <c r="C44" s="14">
        <f t="shared" ca="1" si="11"/>
        <v>21</v>
      </c>
      <c r="D44" s="15">
        <f ca="1">IF(C44=0,"-",IF(DAY(B44)=1,IF(E43&gt;=$B$10,$B$10,E43+SUM(G44:INDEX(G40:G44,MATCH("R",C40:C44,0)+1))),0))</f>
        <v>3006</v>
      </c>
      <c r="E44" s="16">
        <f t="shared" ca="1" si="2"/>
        <v>143928.03087973085</v>
      </c>
      <c r="F44" s="50">
        <f t="shared" ca="1" si="9"/>
        <v>32</v>
      </c>
      <c r="G44" s="16">
        <f t="shared" ca="1" si="6"/>
        <v>347.81096624681493</v>
      </c>
      <c r="H44" s="15">
        <f t="shared" ca="1" si="12"/>
        <v>3006</v>
      </c>
      <c r="I44" s="32">
        <f t="shared" ca="1" si="0"/>
        <v>81.039955135507881</v>
      </c>
      <c r="J44" s="18">
        <f t="shared" ca="1" si="7"/>
        <v>3006</v>
      </c>
      <c r="K44" s="7">
        <f t="shared" ca="1" si="8"/>
        <v>2934.0600382858433</v>
      </c>
      <c r="L44" s="13">
        <f t="shared" ca="1" si="3"/>
        <v>1.682191780821918</v>
      </c>
      <c r="M44" s="13">
        <f t="shared" ca="1" si="4"/>
        <v>3006</v>
      </c>
      <c r="N44" s="13">
        <f t="shared" ca="1" si="5"/>
        <v>2885.3690608445504</v>
      </c>
    </row>
    <row r="45" spans="1:14" x14ac:dyDescent="0.25">
      <c r="A45" s="26">
        <f ca="1">IF(B45="-","-",IF(DAY(B45)=1,WORKDAY(B45-1,1,Helligdage!$A$2:$A$999),IF(MONTH(B45)=12,WORKDAY(B45,-1,Helligdage!$A$2:$A$999),WORKDAY(B45+1,-1,Helligdage!$A$2:$A$999))))</f>
        <v>46357</v>
      </c>
      <c r="B45" s="26">
        <f t="shared" ca="1" si="10"/>
        <v>46357</v>
      </c>
      <c r="C45" s="14">
        <f t="shared" ca="1" si="11"/>
        <v>22</v>
      </c>
      <c r="D45" s="15">
        <f ca="1">IF(C45=0,"-",IF(DAY(B45)=1,IF(E44&gt;=$B$10,$B$10,E44+SUM(G45:INDEX(G41:G45,MATCH("R",C41:C45,0)+1))),0))</f>
        <v>3006</v>
      </c>
      <c r="E45" s="16">
        <f t="shared" ca="1" si="2"/>
        <v>140922.03087973085</v>
      </c>
      <c r="F45" s="50">
        <f t="shared" ca="1" si="9"/>
        <v>29</v>
      </c>
      <c r="G45" s="16">
        <f t="shared" ca="1" si="6"/>
        <v>308.75520048994315</v>
      </c>
      <c r="H45" s="15">
        <f t="shared" ca="1" si="12"/>
        <v>3006</v>
      </c>
      <c r="I45" s="32">
        <f t="shared" ca="1" si="0"/>
        <v>71.939961714156752</v>
      </c>
      <c r="J45" s="18">
        <f t="shared" ca="1" si="7"/>
        <v>3006</v>
      </c>
      <c r="K45" s="7">
        <f t="shared" ca="1" si="8"/>
        <v>2930.7047797693263</v>
      </c>
      <c r="L45" s="13">
        <f t="shared" ca="1" si="3"/>
        <v>1.7616438356164386</v>
      </c>
      <c r="M45" s="13">
        <f t="shared" ca="1" si="4"/>
        <v>3006</v>
      </c>
      <c r="N45" s="13">
        <f t="shared" ca="1" si="5"/>
        <v>2879.7927858894277</v>
      </c>
    </row>
    <row r="46" spans="1:14" x14ac:dyDescent="0.25">
      <c r="A46" s="26">
        <f ca="1">IF(B46="-","-",IF(DAY(B46)=1,WORKDAY(B46-1,1,Helligdage!$A$2:$A$999),IF(MONTH(B46)=12,WORKDAY(B46,-1,Helligdage!$A$2:$A$999),WORKDAY(B46+1,-1,Helligdage!$A$2:$A$999))))</f>
        <v>46386</v>
      </c>
      <c r="B46" s="26">
        <f t="shared" ca="1" si="10"/>
        <v>46387</v>
      </c>
      <c r="C46" s="14" t="str">
        <f t="shared" ca="1" si="11"/>
        <v>R</v>
      </c>
      <c r="D46" s="15">
        <f ca="1">IF(C46=0,"-",IF(DAY(B46)=1,IF(E45&gt;=$B$10,$B$10,E45+SUM(G46:INDEX(G42:G46,MATCH("R",C42:C46,0)+1))),0))</f>
        <v>0</v>
      </c>
      <c r="E46" s="16">
        <f t="shared" ca="1" si="2"/>
        <v>141901.75249810141</v>
      </c>
      <c r="F46" s="50">
        <f t="shared" ca="1" si="9"/>
        <v>31</v>
      </c>
      <c r="G46" s="16">
        <f t="shared" ca="1" si="6"/>
        <v>323.15545163379375</v>
      </c>
      <c r="H46" s="15">
        <f t="shared" ca="1" si="12"/>
        <v>-979.72161837055182</v>
      </c>
      <c r="I46" s="32">
        <f t="shared" ca="1" si="0"/>
        <v>75.295220230673948</v>
      </c>
      <c r="J46" s="18">
        <f t="shared" ca="1" si="7"/>
        <v>0</v>
      </c>
      <c r="K46" s="7">
        <f t="shared" ca="1" si="8"/>
        <v>-7.3372925339634731</v>
      </c>
      <c r="L46" s="13">
        <f t="shared" ca="1" si="3"/>
        <v>1.8410958904109591</v>
      </c>
      <c r="M46" s="13">
        <f t="shared" ca="1" si="4"/>
        <v>0</v>
      </c>
      <c r="N46" s="13">
        <f t="shared" ca="1" si="5"/>
        <v>0</v>
      </c>
    </row>
    <row r="47" spans="1:14" x14ac:dyDescent="0.25">
      <c r="A47" s="26">
        <f ca="1">IF(B47="-","-",IF(DAY(B47)=1,WORKDAY(B47-1,1,Helligdage!$A$2:$A$999),IF(MONTH(B47)=12,WORKDAY(B47,-1,Helligdage!$A$2:$A$999),WORKDAY(B47+1,-1,Helligdage!$A$2:$A$999))))</f>
        <v>46391</v>
      </c>
      <c r="B47" s="26">
        <f t="shared" ca="1" si="10"/>
        <v>46388</v>
      </c>
      <c r="C47" s="14">
        <f t="shared" ca="1" si="11"/>
        <v>23</v>
      </c>
      <c r="D47" s="15">
        <f ca="1">IF(C47=0,"-",IF(DAY(B47)=1,IF(E46&gt;=$B$10,$B$10,E46+SUM(G47:INDEX(G43:G47,MATCH("R",C43:C47,0)+1))),0))</f>
        <v>3006</v>
      </c>
      <c r="E47" s="16">
        <f t="shared" ca="1" si="2"/>
        <v>138895.75249810141</v>
      </c>
      <c r="F47" s="50">
        <f t="shared" ca="1" si="9"/>
        <v>3</v>
      </c>
      <c r="G47" s="16">
        <f t="shared" ca="1" si="6"/>
        <v>31.490525896838939</v>
      </c>
      <c r="H47" s="15">
        <f t="shared" ca="1" si="12"/>
        <v>3006</v>
      </c>
      <c r="I47" s="32">
        <f t="shared" ca="1" si="0"/>
        <v>7.3372925339634731</v>
      </c>
      <c r="J47" s="18">
        <f t="shared" ca="1" si="7"/>
        <v>3006</v>
      </c>
      <c r="K47" s="7">
        <f t="shared" ca="1" si="8"/>
        <v>2938.9692903807245</v>
      </c>
      <c r="L47" s="13">
        <f t="shared" ca="1" si="3"/>
        <v>1.8547945205479455</v>
      </c>
      <c r="M47" s="13">
        <f t="shared" ca="1" si="4"/>
        <v>3006</v>
      </c>
      <c r="N47" s="13">
        <f t="shared" ca="1" si="5"/>
        <v>2873.2688066852284</v>
      </c>
    </row>
    <row r="48" spans="1:14" x14ac:dyDescent="0.25">
      <c r="A48" s="26">
        <f ca="1">IF(B48="-","-",IF(DAY(B48)=1,WORKDAY(B48-1,1,Helligdage!$A$2:$A$999),IF(MONTH(B48)=12,WORKDAY(B48,-1,Helligdage!$A$2:$A$999),WORKDAY(B48+1,-1,Helligdage!$A$2:$A$999))))</f>
        <v>46419</v>
      </c>
      <c r="B48" s="26">
        <f t="shared" ca="1" si="10"/>
        <v>46419</v>
      </c>
      <c r="C48" s="14">
        <f t="shared" ca="1" si="11"/>
        <v>24</v>
      </c>
      <c r="D48" s="15">
        <f ca="1">IF(C48=0,"-",IF(DAY(B48)=1,IF(E47&gt;=$B$10,$B$10,E47+SUM(G48:INDEX(G44:G48,MATCH("R",C44:C48,0)+1))),0))</f>
        <v>3006</v>
      </c>
      <c r="E48" s="16">
        <f t="shared" ca="1" si="2"/>
        <v>135889.75249810141</v>
      </c>
      <c r="F48" s="50">
        <f t="shared" ca="1" si="9"/>
        <v>28</v>
      </c>
      <c r="G48" s="16">
        <f t="shared" ca="1" si="6"/>
        <v>287.68544900976622</v>
      </c>
      <c r="H48" s="15">
        <f t="shared" ca="1" si="12"/>
        <v>3006</v>
      </c>
      <c r="I48" s="32">
        <f t="shared" ca="1" si="0"/>
        <v>67.030709619275527</v>
      </c>
      <c r="J48" s="18">
        <f t="shared" ca="1" si="7"/>
        <v>3006</v>
      </c>
      <c r="K48" s="7">
        <f t="shared" ca="1" si="8"/>
        <v>2940.4199777451081</v>
      </c>
      <c r="L48" s="13">
        <f t="shared" ca="1" si="3"/>
        <v>1.9315068493150687</v>
      </c>
      <c r="M48" s="13">
        <f t="shared" ca="1" si="4"/>
        <v>3006</v>
      </c>
      <c r="N48" s="13">
        <f t="shared" ca="1" si="5"/>
        <v>2867.9072169248798</v>
      </c>
    </row>
    <row r="49" spans="1:17" x14ac:dyDescent="0.25">
      <c r="A49" s="26">
        <f ca="1">IF(B49="-","-",IF(DAY(B49)=1,WORKDAY(B49-1,1,Helligdage!$A$2:$A$999),IF(MONTH(B49)=12,WORKDAY(B49,-1,Helligdage!$A$2:$A$999),WORKDAY(B49+1,-1,Helligdage!$A$2:$A$999))))</f>
        <v>46447</v>
      </c>
      <c r="B49" s="26">
        <f t="shared" ca="1" si="10"/>
        <v>46447</v>
      </c>
      <c r="C49" s="14">
        <f t="shared" ca="1" si="11"/>
        <v>25</v>
      </c>
      <c r="D49" s="15">
        <f ca="1">IF(C49=0,"-",IF(DAY(B49)=1,IF(E48&gt;=$B$10,$B$10,E48+SUM(G49:INDEX(G45:G49,MATCH("R",C45:C49,0)+1))),0))</f>
        <v>3006</v>
      </c>
      <c r="E49" s="16">
        <f t="shared" ca="1" si="2"/>
        <v>132883.75249810141</v>
      </c>
      <c r="F49" s="50">
        <f t="shared" ca="1" si="9"/>
        <v>28</v>
      </c>
      <c r="G49" s="16">
        <f t="shared" ca="1" si="6"/>
        <v>281.45932298236897</v>
      </c>
      <c r="H49" s="15">
        <f t="shared" ca="1" si="12"/>
        <v>3006</v>
      </c>
      <c r="I49" s="32">
        <f t="shared" ca="1" si="0"/>
        <v>65.580022254891972</v>
      </c>
      <c r="J49" s="18">
        <f t="shared" ca="1" si="7"/>
        <v>3006</v>
      </c>
      <c r="K49" s="7">
        <f t="shared" ca="1" si="8"/>
        <v>2934.9996649426512</v>
      </c>
      <c r="L49" s="13">
        <f t="shared" ca="1" si="3"/>
        <v>2.0082191780821921</v>
      </c>
      <c r="M49" s="13">
        <f t="shared" ca="1" si="4"/>
        <v>3006</v>
      </c>
      <c r="N49" s="13">
        <f t="shared" ca="1" si="5"/>
        <v>2862.555632021958</v>
      </c>
    </row>
    <row r="50" spans="1:17" x14ac:dyDescent="0.25">
      <c r="A50" s="26">
        <f ca="1">IF(B50="-","-",IF(DAY(B50)=1,WORKDAY(B50-1,1,Helligdage!$A$2:$A$999),IF(MONTH(B50)=12,WORKDAY(B50,-1,Helligdage!$A$2:$A$999),WORKDAY(B50+1,-1,Helligdage!$A$2:$A$999))))</f>
        <v>46477</v>
      </c>
      <c r="B50" s="26">
        <f t="shared" ca="1" si="10"/>
        <v>46477</v>
      </c>
      <c r="C50" s="14" t="str">
        <f t="shared" ca="1" si="11"/>
        <v>R</v>
      </c>
      <c r="D50" s="15">
        <f ca="1">IF(C50=0,"-",IF(DAY(B50)=1,IF(E49&gt;=$B$10,$B$10,E49+SUM(G50:INDEX(G46:G50,MATCH("R",C46:C50,0)+1))),0))</f>
        <v>0</v>
      </c>
      <c r="E50" s="16">
        <f t="shared" ca="1" si="2"/>
        <v>133789.11026404769</v>
      </c>
      <c r="F50" s="50">
        <f t="shared" ca="1" si="9"/>
        <v>31</v>
      </c>
      <c r="G50" s="16">
        <f t="shared" ca="1" si="6"/>
        <v>304.72246805729009</v>
      </c>
      <c r="H50" s="15">
        <f t="shared" ca="1" si="12"/>
        <v>-905.35776594626418</v>
      </c>
      <c r="I50" s="32">
        <f t="shared" ca="1" si="0"/>
        <v>71.000335057348593</v>
      </c>
      <c r="J50" s="18">
        <f t="shared" ca="1" si="7"/>
        <v>0</v>
      </c>
      <c r="K50" s="7">
        <f t="shared" ca="1" si="8"/>
        <v>0</v>
      </c>
      <c r="L50" s="13">
        <f t="shared" ca="1" si="3"/>
        <v>2.0904109589041098</v>
      </c>
      <c r="M50" s="13">
        <f t="shared" ca="1" si="4"/>
        <v>0</v>
      </c>
      <c r="N50" s="13">
        <f t="shared" ca="1" si="5"/>
        <v>0</v>
      </c>
    </row>
    <row r="51" spans="1:17" x14ac:dyDescent="0.25">
      <c r="A51" s="26">
        <f ca="1">IF(B51="-","-",IF(DAY(B51)=1,WORKDAY(B51-1,1,Helligdage!$A$2:$A$999),IF(MONTH(B51)=12,WORKDAY(B51,-1,Helligdage!$A$2:$A$999),WORKDAY(B51+1,-1,Helligdage!$A$2:$A$999))))</f>
        <v>46478</v>
      </c>
      <c r="B51" s="26">
        <f t="shared" ca="1" si="10"/>
        <v>46478</v>
      </c>
      <c r="C51" s="14">
        <f t="shared" ca="1" si="11"/>
        <v>26</v>
      </c>
      <c r="D51" s="15">
        <f ca="1">IF(C51=0,"-",IF(DAY(B51)=1,IF(E50&gt;=$B$10,$B$10,E50+SUM(G51:INDEX(G47:G51,MATCH("R",C47:C51,0)+1))),0))</f>
        <v>3006</v>
      </c>
      <c r="E51" s="16">
        <f t="shared" ca="1" si="2"/>
        <v>130783.11026404769</v>
      </c>
      <c r="F51" s="50">
        <f t="shared" ca="1" si="9"/>
        <v>0</v>
      </c>
      <c r="G51" s="16">
        <f t="shared" ca="1" si="6"/>
        <v>0</v>
      </c>
      <c r="H51" s="15">
        <f t="shared" ca="1" si="12"/>
        <v>3006</v>
      </c>
      <c r="I51" s="32">
        <f t="shared" ca="1" si="0"/>
        <v>0</v>
      </c>
      <c r="J51" s="18">
        <f t="shared" ca="1" si="7"/>
        <v>3006</v>
      </c>
      <c r="K51" s="7">
        <f t="shared" ca="1" si="8"/>
        <v>2933.8679191959563</v>
      </c>
      <c r="L51" s="13">
        <f t="shared" ca="1" si="3"/>
        <v>2.0931506849315071</v>
      </c>
      <c r="M51" s="13">
        <f t="shared" ca="1" si="4"/>
        <v>3006</v>
      </c>
      <c r="N51" s="13">
        <f t="shared" ca="1" si="5"/>
        <v>2856.6423106755656</v>
      </c>
    </row>
    <row r="52" spans="1:17" x14ac:dyDescent="0.25">
      <c r="A52" s="26">
        <f ca="1">IF(B52="-","-",IF(DAY(B52)=1,WORKDAY(B52-1,1,Helligdage!$A$2:$A$999),IF(MONTH(B52)=12,WORKDAY(B52,-1,Helligdage!$A$2:$A$999),WORKDAY(B52+1,-1,Helligdage!$A$2:$A$999))))</f>
        <v>46510</v>
      </c>
      <c r="B52" s="26">
        <f t="shared" ca="1" si="10"/>
        <v>46508</v>
      </c>
      <c r="C52" s="14">
        <f t="shared" ca="1" si="11"/>
        <v>27</v>
      </c>
      <c r="D52" s="15">
        <f ca="1">IF(C52=0,"-",IF(DAY(B52)=1,IF(E51&gt;=$B$10,$B$10,E51+SUM(G52:INDEX(G48:G52,MATCH("R",C48:C52,0)+1))),0))</f>
        <v>3006</v>
      </c>
      <c r="E52" s="16">
        <f t="shared" ca="1" si="2"/>
        <v>127777.11026404769</v>
      </c>
      <c r="F52" s="50">
        <f t="shared" ca="1" si="9"/>
        <v>32</v>
      </c>
      <c r="G52" s="16">
        <f t="shared" ca="1" si="6"/>
        <v>309.57974594010193</v>
      </c>
      <c r="H52" s="15">
        <f t="shared" ca="1" si="12"/>
        <v>3006</v>
      </c>
      <c r="I52" s="32">
        <f t="shared" ca="1" si="0"/>
        <v>72.132080804043753</v>
      </c>
      <c r="J52" s="18">
        <f t="shared" ca="1" si="7"/>
        <v>3006</v>
      </c>
      <c r="K52" s="7">
        <f t="shared" ca="1" si="8"/>
        <v>2942.1327993987325</v>
      </c>
      <c r="L52" s="13">
        <f t="shared" ca="1" si="3"/>
        <v>2.1808219178082195</v>
      </c>
      <c r="M52" s="13">
        <f t="shared" ca="1" si="4"/>
        <v>3006</v>
      </c>
      <c r="N52" s="13">
        <f t="shared" ca="1" si="5"/>
        <v>2850.551049605549</v>
      </c>
    </row>
    <row r="53" spans="1:17" x14ac:dyDescent="0.25">
      <c r="A53" s="26">
        <f ca="1">IF(B53="-","-",IF(DAY(B53)=1,WORKDAY(B53-1,1,Helligdage!$A$2:$A$999),IF(MONTH(B53)=12,WORKDAY(B53,-1,Helligdage!$A$2:$A$999),WORKDAY(B53+1,-1,Helligdage!$A$2:$A$999))))</f>
        <v>46539</v>
      </c>
      <c r="B53" s="26">
        <f t="shared" ca="1" si="10"/>
        <v>46539</v>
      </c>
      <c r="C53" s="14">
        <f t="shared" ca="1" si="11"/>
        <v>28</v>
      </c>
      <c r="D53" s="15">
        <f ca="1">IF(C53=0,"-",IF(DAY(B53)=1,IF(E52&gt;=$B$10,$B$10,E52+SUM(G53:INDEX(G49:G53,MATCH("R",C49:C53,0)+1))),0))</f>
        <v>3006</v>
      </c>
      <c r="E53" s="16">
        <f t="shared" ca="1" si="2"/>
        <v>124771.11026404769</v>
      </c>
      <c r="F53" s="50">
        <f t="shared" ca="1" si="9"/>
        <v>29</v>
      </c>
      <c r="G53" s="16">
        <f t="shared" ca="1" si="6"/>
        <v>274.10815708698448</v>
      </c>
      <c r="H53" s="15">
        <f t="shared" ca="1" si="12"/>
        <v>3006</v>
      </c>
      <c r="I53" s="32">
        <f t="shared" ca="1" si="0"/>
        <v>63.867200601267385</v>
      </c>
      <c r="J53" s="18">
        <f t="shared" ca="1" si="7"/>
        <v>3006</v>
      </c>
      <c r="K53" s="7">
        <f t="shared" ca="1" si="8"/>
        <v>2941.4847900270311</v>
      </c>
      <c r="L53" s="13">
        <f t="shared" ca="1" si="3"/>
        <v>2.2602739726027403</v>
      </c>
      <c r="M53" s="13">
        <f t="shared" ca="1" si="4"/>
        <v>3006</v>
      </c>
      <c r="N53" s="13">
        <f t="shared" ca="1" si="5"/>
        <v>2845.0420640681623</v>
      </c>
    </row>
    <row r="54" spans="1:17" x14ac:dyDescent="0.25">
      <c r="A54" s="26">
        <f ca="1">IF(B54="-","-",IF(DAY(B54)=1,WORKDAY(B54-1,1,Helligdage!$A$2:$A$999),IF(MONTH(B54)=12,WORKDAY(B54,-1,Helligdage!$A$2:$A$999),WORKDAY(B54+1,-1,Helligdage!$A$2:$A$999))))</f>
        <v>46568</v>
      </c>
      <c r="B54" s="26">
        <f t="shared" ca="1" si="10"/>
        <v>46568</v>
      </c>
      <c r="C54" s="14" t="str">
        <f t="shared" ca="1" si="11"/>
        <v>R</v>
      </c>
      <c r="D54" s="15">
        <f ca="1">IF(C54=0,"-",IF(DAY(B54)=1,IF(E53&gt;=$B$10,$B$10,E53+SUM(G54:INDEX(G50:G54,MATCH("R",C50:C54,0)+1))),0))</f>
        <v>0</v>
      </c>
      <c r="E54" s="16">
        <f t="shared" ca="1" si="2"/>
        <v>125631.68748026348</v>
      </c>
      <c r="F54" s="50">
        <f t="shared" ca="1" si="9"/>
        <v>30</v>
      </c>
      <c r="G54" s="16">
        <f t="shared" ca="1" si="6"/>
        <v>276.88931318870857</v>
      </c>
      <c r="H54" s="15">
        <f t="shared" ca="1" si="12"/>
        <v>-860.57721621579492</v>
      </c>
      <c r="I54" s="32">
        <f t="shared" ca="1" si="0"/>
        <v>64.515209972969103</v>
      </c>
      <c r="J54" s="18">
        <f t="shared" ca="1" si="7"/>
        <v>0</v>
      </c>
      <c r="K54" s="7">
        <f t="shared" ca="1" si="8"/>
        <v>0</v>
      </c>
      <c r="L54" s="13">
        <f t="shared" ca="1" si="3"/>
        <v>2.3397260273972611</v>
      </c>
      <c r="M54" s="13">
        <f t="shared" ca="1" si="4"/>
        <v>0</v>
      </c>
      <c r="N54" s="13">
        <f t="shared" ca="1" si="5"/>
        <v>0</v>
      </c>
    </row>
    <row r="55" spans="1:17" x14ac:dyDescent="0.25">
      <c r="A55" s="26">
        <f ca="1">IF(B55="-","-",IF(DAY(B55)=1,WORKDAY(B55-1,1,Helligdage!$A$2:$A$999),IF(MONTH(B55)=12,WORKDAY(B55,-1,Helligdage!$A$2:$A$999),WORKDAY(B55+1,-1,Helligdage!$A$2:$A$999))))</f>
        <v>46569</v>
      </c>
      <c r="B55" s="26">
        <f t="shared" ca="1" si="10"/>
        <v>46569</v>
      </c>
      <c r="C55" s="14">
        <f t="shared" ca="1" si="11"/>
        <v>29</v>
      </c>
      <c r="D55" s="15">
        <f ca="1">IF(C55=0,"-",IF(DAY(B55)=1,IF(E54&gt;=$B$10,$B$10,E54+SUM(G55:INDEX(G51:G55,MATCH("R",C51:C55,0)+1))),0))</f>
        <v>3006</v>
      </c>
      <c r="E55" s="16">
        <f t="shared" ca="1" si="2"/>
        <v>122625.68748026348</v>
      </c>
      <c r="F55" s="50">
        <f t="shared" ca="1" si="9"/>
        <v>0</v>
      </c>
      <c r="G55" s="16">
        <f t="shared" ca="1" si="6"/>
        <v>0</v>
      </c>
      <c r="H55" s="15">
        <f t="shared" ca="1" si="12"/>
        <v>3006</v>
      </c>
      <c r="I55" s="32">
        <f t="shared" ca="1" si="0"/>
        <v>0</v>
      </c>
      <c r="J55" s="18">
        <f t="shared" ca="1" si="7"/>
        <v>3006</v>
      </c>
      <c r="K55" s="7">
        <f t="shared" ca="1" si="8"/>
        <v>2938.3670619232144</v>
      </c>
      <c r="L55" s="13">
        <f t="shared" ca="1" si="3"/>
        <v>2.3424657534246585</v>
      </c>
      <c r="M55" s="13">
        <f t="shared" ca="1" si="4"/>
        <v>3006</v>
      </c>
      <c r="N55" s="13">
        <f t="shared" ca="1" si="5"/>
        <v>2839.3543169695736</v>
      </c>
      <c r="Q55" s="12"/>
    </row>
    <row r="56" spans="1:17" x14ac:dyDescent="0.25">
      <c r="A56" s="26">
        <f ca="1">IF(B56="-","-",IF(DAY(B56)=1,WORKDAY(B56-1,1,Helligdage!$A$2:$A$999),IF(MONTH(B56)=12,WORKDAY(B56,-1,Helligdage!$A$2:$A$999),WORKDAY(B56+1,-1,Helligdage!$A$2:$A$999))))</f>
        <v>46601</v>
      </c>
      <c r="B56" s="26">
        <f t="shared" ca="1" si="10"/>
        <v>46600</v>
      </c>
      <c r="C56" s="14">
        <f t="shared" ca="1" si="11"/>
        <v>30</v>
      </c>
      <c r="D56" s="15">
        <f ca="1">IF(C56=0,"-",IF(DAY(B56)=1,IF(E55&gt;=$B$10,$B$10,E55+SUM(G56:INDEX(G52:G56,MATCH("R",C52:C56,0)+1))),0))</f>
        <v>3006</v>
      </c>
      <c r="E56" s="16">
        <f t="shared" ca="1" si="2"/>
        <v>119619.68748026348</v>
      </c>
      <c r="F56" s="50">
        <f t="shared" ca="1" si="9"/>
        <v>32</v>
      </c>
      <c r="G56" s="16">
        <f t="shared" ca="1" si="6"/>
        <v>290.27012050122642</v>
      </c>
      <c r="H56" s="15">
        <f t="shared" ca="1" si="12"/>
        <v>3006</v>
      </c>
      <c r="I56" s="32">
        <f t="shared" ca="1" si="0"/>
        <v>67.632938076785763</v>
      </c>
      <c r="J56" s="18">
        <f t="shared" ca="1" si="7"/>
        <v>3006</v>
      </c>
      <c r="K56" s="7">
        <f t="shared" ca="1" si="8"/>
        <v>2944.1484284434241</v>
      </c>
      <c r="L56" s="13">
        <f t="shared" ca="1" si="3"/>
        <v>2.4301369863013709</v>
      </c>
      <c r="M56" s="13">
        <f t="shared" ca="1" si="4"/>
        <v>3006</v>
      </c>
      <c r="N56" s="13">
        <f t="shared" ca="1" si="5"/>
        <v>2833.2999193467754</v>
      </c>
    </row>
    <row r="57" spans="1:17" x14ac:dyDescent="0.25">
      <c r="A57" s="26">
        <f ca="1">IF(B57="-","-",IF(DAY(B57)=1,WORKDAY(B57-1,1,Helligdage!$A$2:$A$999),IF(MONTH(B57)=12,WORKDAY(B57,-1,Helligdage!$A$2:$A$999),WORKDAY(B57+1,-1,Helligdage!$A$2:$A$999))))</f>
        <v>46631</v>
      </c>
      <c r="B57" s="26">
        <f t="shared" ca="1" si="10"/>
        <v>46631</v>
      </c>
      <c r="C57" s="14">
        <f t="shared" ca="1" si="11"/>
        <v>31</v>
      </c>
      <c r="D57" s="15">
        <f ca="1">IF(C57=0,"-",IF(DAY(B57)=1,IF(E56&gt;=$B$10,$B$10,E56+SUM(G57:INDEX(G53:G57,MATCH("R",C53:C57,0)+1))),0))</f>
        <v>3006</v>
      </c>
      <c r="E57" s="16">
        <f t="shared" ca="1" si="2"/>
        <v>116613.68748026348</v>
      </c>
      <c r="F57" s="50">
        <f t="shared" ca="1" si="9"/>
        <v>30</v>
      </c>
      <c r="G57" s="16">
        <f t="shared" ca="1" si="6"/>
        <v>265.45738865483128</v>
      </c>
      <c r="H57" s="15">
        <f t="shared" ca="1" si="12"/>
        <v>3006</v>
      </c>
      <c r="I57" s="32">
        <f t="shared" ca="1" si="0"/>
        <v>61.851571556575692</v>
      </c>
      <c r="J57" s="18">
        <f t="shared" ca="1" si="7"/>
        <v>3006</v>
      </c>
      <c r="K57" s="7">
        <f t="shared" ca="1" si="8"/>
        <v>2945.7027363338352</v>
      </c>
      <c r="L57" s="13">
        <f t="shared" ca="1" si="3"/>
        <v>2.5123287671232886</v>
      </c>
      <c r="M57" s="13">
        <f t="shared" ca="1" si="4"/>
        <v>3006</v>
      </c>
      <c r="N57" s="13">
        <f t="shared" ca="1" si="5"/>
        <v>2827.6356468921695</v>
      </c>
    </row>
    <row r="58" spans="1:17" x14ac:dyDescent="0.25">
      <c r="A58" s="26">
        <f ca="1">IF(B58="-","-",IF(DAY(B58)=1,WORKDAY(B58-1,1,Helligdage!$A$2:$A$999),IF(MONTH(B58)=12,WORKDAY(B58,-1,Helligdage!$A$2:$A$999),WORKDAY(B58+1,-1,Helligdage!$A$2:$A$999))))</f>
        <v>46660</v>
      </c>
      <c r="B58" s="26">
        <f t="shared" ca="1" si="10"/>
        <v>46660</v>
      </c>
      <c r="C58" s="14" t="str">
        <f t="shared" ca="1" si="11"/>
        <v>R</v>
      </c>
      <c r="D58" s="15">
        <f ca="1">IF(C58=0,"-",IF(DAY(B58)=1,IF(E57&gt;=$B$10,$B$10,E57+SUM(G58:INDEX(G54:G58,MATCH("R",C54:C58,0)+1))),0))</f>
        <v>0</v>
      </c>
      <c r="E58" s="16">
        <f t="shared" ca="1" si="2"/>
        <v>117428.20152875931</v>
      </c>
      <c r="F58" s="50">
        <f t="shared" ca="1" si="9"/>
        <v>30</v>
      </c>
      <c r="G58" s="16">
        <f t="shared" ca="1" si="6"/>
        <v>258.78653933976278</v>
      </c>
      <c r="H58" s="15">
        <f t="shared" ca="1" si="12"/>
        <v>-814.51404849582059</v>
      </c>
      <c r="I58" s="32">
        <f t="shared" ca="1" si="0"/>
        <v>60.297263666164731</v>
      </c>
      <c r="J58" s="18">
        <f t="shared" ca="1" si="7"/>
        <v>0</v>
      </c>
      <c r="K58" s="7">
        <f t="shared" ca="1" si="8"/>
        <v>0</v>
      </c>
      <c r="L58" s="13">
        <f t="shared" ca="1" si="3"/>
        <v>2.5917808219178093</v>
      </c>
      <c r="M58" s="13">
        <f t="shared" ca="1" si="4"/>
        <v>0</v>
      </c>
      <c r="N58" s="13">
        <f t="shared" ca="1" si="5"/>
        <v>0</v>
      </c>
    </row>
    <row r="59" spans="1:17" x14ac:dyDescent="0.25">
      <c r="A59" s="26">
        <f ca="1">IF(B59="-","-",IF(DAY(B59)=1,WORKDAY(B59-1,1,Helligdage!$A$2:$A$999),IF(MONTH(B59)=12,WORKDAY(B59,-1,Helligdage!$A$2:$A$999),WORKDAY(B59+1,-1,Helligdage!$A$2:$A$999))))</f>
        <v>46661</v>
      </c>
      <c r="B59" s="26">
        <f t="shared" ca="1" si="10"/>
        <v>46661</v>
      </c>
      <c r="C59" s="14">
        <f t="shared" ca="1" si="11"/>
        <v>32</v>
      </c>
      <c r="D59" s="15">
        <f ca="1">IF(C59=0,"-",IF(DAY(B59)=1,IF(E58&gt;=$B$10,$B$10,E58+SUM(G59:INDEX(G55:G59,MATCH("R",C55:C59,0)+1))),0))</f>
        <v>3006</v>
      </c>
      <c r="E59" s="16">
        <f t="shared" ca="1" si="2"/>
        <v>114422.20152875931</v>
      </c>
      <c r="F59" s="50">
        <f t="shared" ca="1" si="9"/>
        <v>0</v>
      </c>
      <c r="G59" s="16">
        <f t="shared" ca="1" si="6"/>
        <v>0</v>
      </c>
      <c r="H59" s="15">
        <f t="shared" ca="1" si="12"/>
        <v>3006</v>
      </c>
      <c r="I59" s="32">
        <f t="shared" ca="1" si="0"/>
        <v>0</v>
      </c>
      <c r="J59" s="18">
        <f t="shared" ca="1" si="7"/>
        <v>3006</v>
      </c>
      <c r="K59" s="7">
        <f t="shared" ca="1" si="8"/>
        <v>2944.8637474949583</v>
      </c>
      <c r="L59" s="13">
        <f t="shared" ca="1" si="3"/>
        <v>2.5945205479452067</v>
      </c>
      <c r="M59" s="13">
        <f t="shared" ca="1" si="4"/>
        <v>3006</v>
      </c>
      <c r="N59" s="13">
        <f t="shared" ca="1" si="5"/>
        <v>2821.9826983296161</v>
      </c>
    </row>
    <row r="60" spans="1:17" x14ac:dyDescent="0.25">
      <c r="A60" s="26">
        <f ca="1">IF(B60="-","-",IF(DAY(B60)=1,WORKDAY(B60-1,1,Helligdage!$A$2:$A$999),IF(MONTH(B60)=12,WORKDAY(B60,-1,Helligdage!$A$2:$A$999),WORKDAY(B60+1,-1,Helligdage!$A$2:$A$999))))</f>
        <v>46692</v>
      </c>
      <c r="B60" s="26">
        <f t="shared" ca="1" si="10"/>
        <v>46692</v>
      </c>
      <c r="C60" s="14">
        <f t="shared" ca="1" si="11"/>
        <v>33</v>
      </c>
      <c r="D60" s="15">
        <f ca="1">IF(C60=0,"-",IF(DAY(B60)=1,IF(E59&gt;=$B$10,$B$10,E59+SUM(G60:INDEX(G56:G60,MATCH("R",C56:C60,0)+1))),0))</f>
        <v>3006</v>
      </c>
      <c r="E60" s="16">
        <f t="shared" ca="1" si="2"/>
        <v>111416.20152875931</v>
      </c>
      <c r="F60" s="50">
        <f t="shared" ca="1" si="9"/>
        <v>31</v>
      </c>
      <c r="G60" s="16">
        <f t="shared" ca="1" si="6"/>
        <v>262.38734980704533</v>
      </c>
      <c r="H60" s="15">
        <f t="shared" ca="1" si="12"/>
        <v>3006</v>
      </c>
      <c r="I60" s="32">
        <f t="shared" ca="1" si="0"/>
        <v>61.136252505041561</v>
      </c>
      <c r="J60" s="18">
        <f t="shared" ca="1" si="7"/>
        <v>3006</v>
      </c>
      <c r="K60" s="7">
        <f t="shared" ca="1" si="8"/>
        <v>2948.3901925629516</v>
      </c>
      <c r="L60" s="13">
        <f t="shared" ca="1" si="3"/>
        <v>2.6794520547945218</v>
      </c>
      <c r="M60" s="13">
        <f t="shared" ca="1" si="4"/>
        <v>3006</v>
      </c>
      <c r="N60" s="13">
        <f t="shared" ca="1" si="5"/>
        <v>2816.15319047918</v>
      </c>
    </row>
    <row r="61" spans="1:17" x14ac:dyDescent="0.25">
      <c r="A61" s="26">
        <f ca="1">IF(B61="-","-",IF(DAY(B61)=1,WORKDAY(B61-1,1,Helligdage!$A$2:$A$999),IF(MONTH(B61)=12,WORKDAY(B61,-1,Helligdage!$A$2:$A$999),WORKDAY(B61+1,-1,Helligdage!$A$2:$A$999))))</f>
        <v>46722</v>
      </c>
      <c r="B61" s="26">
        <f t="shared" ca="1" si="10"/>
        <v>46722</v>
      </c>
      <c r="C61" s="14">
        <f t="shared" ca="1" si="11"/>
        <v>34</v>
      </c>
      <c r="D61" s="15">
        <f ca="1">IF(C61=0,"-",IF(DAY(B61)=1,IF(E60&gt;=$B$10,$B$10,E60+SUM(G61:INDEX(G57:G61,MATCH("R",C57:C61,0)+1))),0))</f>
        <v>3006</v>
      </c>
      <c r="E61" s="16">
        <f t="shared" ca="1" si="2"/>
        <v>108410.20152875931</v>
      </c>
      <c r="F61" s="50">
        <f t="shared" ca="1" si="9"/>
        <v>30</v>
      </c>
      <c r="G61" s="16">
        <f t="shared" ca="1" si="6"/>
        <v>247.25239243368503</v>
      </c>
      <c r="H61" s="15">
        <f t="shared" ca="1" si="12"/>
        <v>3006</v>
      </c>
      <c r="I61" s="32">
        <f t="shared" ca="1" si="0"/>
        <v>57.609807437048616</v>
      </c>
      <c r="J61" s="18">
        <f t="shared" ca="1" si="7"/>
        <v>3006</v>
      </c>
      <c r="K61" s="7">
        <f t="shared" ca="1" si="8"/>
        <v>2948.075983801808</v>
      </c>
      <c r="L61" s="13">
        <f t="shared" ca="1" si="3"/>
        <v>2.7616438356164394</v>
      </c>
      <c r="M61" s="13">
        <f t="shared" ca="1" si="4"/>
        <v>3006</v>
      </c>
      <c r="N61" s="13">
        <f t="shared" ca="1" si="5"/>
        <v>2810.5231973973114</v>
      </c>
    </row>
    <row r="62" spans="1:17" x14ac:dyDescent="0.25">
      <c r="A62" s="26">
        <f ca="1">IF(B62="-","-",IF(DAY(B62)=1,WORKDAY(B62-1,1,Helligdage!$A$2:$A$999),IF(MONTH(B62)=12,WORKDAY(B62,-1,Helligdage!$A$2:$A$999),WORKDAY(B62+1,-1,Helligdage!$A$2:$A$999))))</f>
        <v>46751</v>
      </c>
      <c r="B62" s="26">
        <f t="shared" ca="1" si="10"/>
        <v>46752</v>
      </c>
      <c r="C62" s="14" t="str">
        <f t="shared" ca="1" si="11"/>
        <v>R</v>
      </c>
      <c r="D62" s="15">
        <f ca="1">IF(C62=0,"-",IF(DAY(B62)=1,IF(E61&gt;=$B$10,$B$10,E61+SUM(G62:INDEX(G58:G62,MATCH("R",C58:C62,0)+1))),0))</f>
        <v>0</v>
      </c>
      <c r="E62" s="16">
        <f t="shared" ca="1" si="2"/>
        <v>109168.44219888927</v>
      </c>
      <c r="F62" s="50">
        <f t="shared" ca="1" si="9"/>
        <v>31</v>
      </c>
      <c r="G62" s="16">
        <f t="shared" ca="1" si="6"/>
        <v>248.60092788923708</v>
      </c>
      <c r="H62" s="15">
        <f t="shared" ca="1" si="12"/>
        <v>-758.24067012996738</v>
      </c>
      <c r="I62" s="32">
        <f t="shared" ca="1" si="0"/>
        <v>57.924016198192241</v>
      </c>
      <c r="J62" s="18">
        <f t="shared" ca="1" si="7"/>
        <v>0</v>
      </c>
      <c r="K62" s="7">
        <f t="shared" ca="1" si="8"/>
        <v>-3.7528889064109974</v>
      </c>
      <c r="L62" s="13">
        <f t="shared" ca="1" si="3"/>
        <v>2.8410958904109602</v>
      </c>
      <c r="M62" s="13">
        <f t="shared" ca="1" si="4"/>
        <v>0</v>
      </c>
      <c r="N62" s="13">
        <f t="shared" ca="1" si="5"/>
        <v>0</v>
      </c>
    </row>
    <row r="63" spans="1:17" x14ac:dyDescent="0.25">
      <c r="A63" s="26">
        <f ca="1">IF(B63="-","-",IF(DAY(B63)=1,WORKDAY(B63-1,1,Helligdage!$A$2:$A$999),IF(MONTH(B63)=12,WORKDAY(B63,-1,Helligdage!$A$2:$A$999),WORKDAY(B63+1,-1,Helligdage!$A$2:$A$999))))</f>
        <v>46755</v>
      </c>
      <c r="B63" s="26">
        <f t="shared" ca="1" si="10"/>
        <v>46753</v>
      </c>
      <c r="C63" s="14">
        <f t="shared" ca="1" si="11"/>
        <v>35</v>
      </c>
      <c r="D63" s="15">
        <f ca="1">IF(C63=0,"-",IF(DAY(B63)=1,IF(E62&gt;=$B$10,$B$10,E62+SUM(G63:INDEX(G59:G63,MATCH("R",C59:C63,0)+1))),0))</f>
        <v>3006</v>
      </c>
      <c r="E63" s="16">
        <f t="shared" ca="1" si="2"/>
        <v>106162.44219888927</v>
      </c>
      <c r="F63" s="50">
        <f t="shared" ca="1" si="9"/>
        <v>2</v>
      </c>
      <c r="G63" s="16">
        <f t="shared" ca="1" si="6"/>
        <v>16.10681934081973</v>
      </c>
      <c r="H63" s="15">
        <f t="shared" ca="1" si="12"/>
        <v>3006</v>
      </c>
      <c r="I63" s="32">
        <f t="shared" ca="1" si="0"/>
        <v>3.7528889064109974</v>
      </c>
      <c r="J63" s="18">
        <f t="shared" ca="1" si="7"/>
        <v>3006</v>
      </c>
      <c r="K63" s="7">
        <f t="shared" ca="1" si="8"/>
        <v>2953.0815032996634</v>
      </c>
      <c r="L63" s="13">
        <f t="shared" ca="1" si="3"/>
        <v>2.8520248521595941</v>
      </c>
      <c r="M63" s="13">
        <f t="shared" ca="1" si="4"/>
        <v>3006</v>
      </c>
      <c r="N63" s="13">
        <f t="shared" ca="1" si="5"/>
        <v>2804.3452485261905</v>
      </c>
    </row>
    <row r="64" spans="1:17" x14ac:dyDescent="0.25">
      <c r="A64" s="26">
        <f ca="1">IF(B64="-","-",IF(DAY(B64)=1,WORKDAY(B64-1,1,Helligdage!$A$2:$A$999),IF(MONTH(B64)=12,WORKDAY(B64,-1,Helligdage!$A$2:$A$999),WORKDAY(B64+1,-1,Helligdage!$A$2:$A$999))))</f>
        <v>46784</v>
      </c>
      <c r="B64" s="26">
        <f t="shared" ca="1" si="10"/>
        <v>46784</v>
      </c>
      <c r="C64" s="14">
        <f t="shared" ca="1" si="11"/>
        <v>36</v>
      </c>
      <c r="D64" s="15">
        <f ca="1">IF(C64=0,"-",IF(DAY(B64)=1,IF(E63&gt;=$B$10,$B$10,E63+SUM(G64:INDEX(G60:G64,MATCH("R",C60:C64,0)+1))),0))</f>
        <v>3006</v>
      </c>
      <c r="E64" s="16">
        <f t="shared" ca="1" si="2"/>
        <v>103156.44219888927</v>
      </c>
      <c r="F64" s="50">
        <f t="shared" ca="1" si="9"/>
        <v>29</v>
      </c>
      <c r="G64" s="16">
        <f t="shared" ca="1" si="6"/>
        <v>227.11801158942706</v>
      </c>
      <c r="H64" s="15">
        <f t="shared" ca="1" si="12"/>
        <v>3006</v>
      </c>
      <c r="I64" s="32">
        <f t="shared" ca="1" si="0"/>
        <v>52.918496700336505</v>
      </c>
      <c r="J64" s="18">
        <f t="shared" ca="1" si="7"/>
        <v>3006</v>
      </c>
      <c r="K64" s="7">
        <f t="shared" ca="1" si="8"/>
        <v>2954.5798957422862</v>
      </c>
      <c r="L64" s="13">
        <f t="shared" ca="1" si="3"/>
        <v>2.9312598248371899</v>
      </c>
      <c r="M64" s="13">
        <f t="shared" ca="1" si="4"/>
        <v>3006</v>
      </c>
      <c r="N64" s="13">
        <f t="shared" ca="1" si="5"/>
        <v>2798.9403541032302</v>
      </c>
    </row>
    <row r="65" spans="1:14" x14ac:dyDescent="0.25">
      <c r="A65" s="26">
        <f ca="1">IF(B65="-","-",IF(DAY(B65)=1,WORKDAY(B65-1,1,Helligdage!$A$2:$A$999),IF(MONTH(B65)=12,WORKDAY(B65,-1,Helligdage!$A$2:$A$999),WORKDAY(B65+1,-1,Helligdage!$A$2:$A$999))))</f>
        <v>46813</v>
      </c>
      <c r="B65" s="26">
        <f t="shared" ca="1" si="10"/>
        <v>46813</v>
      </c>
      <c r="C65" s="14">
        <f t="shared" ca="1" si="11"/>
        <v>37</v>
      </c>
      <c r="D65" s="15">
        <f ca="1">IF(C65=0,"-",IF(DAY(B65)=1,IF(E64&gt;=$B$10,$B$10,E64+SUM(G65:INDEX(G61:G65,MATCH("R",C61:C65,0)+1))),0))</f>
        <v>3006</v>
      </c>
      <c r="E65" s="16">
        <f t="shared" ca="1" si="2"/>
        <v>100150.44219888927</v>
      </c>
      <c r="F65" s="50">
        <f t="shared" ca="1" si="9"/>
        <v>29</v>
      </c>
      <c r="G65" s="16">
        <f t="shared" ca="1" si="6"/>
        <v>220.68714273696804</v>
      </c>
      <c r="H65" s="15">
        <f t="shared" ca="1" si="12"/>
        <v>3006</v>
      </c>
      <c r="I65" s="32">
        <f t="shared" ca="1" si="0"/>
        <v>51.420104257713554</v>
      </c>
      <c r="J65" s="18">
        <f t="shared" ca="1" si="7"/>
        <v>3006</v>
      </c>
      <c r="K65" s="7">
        <f t="shared" ca="1" si="8"/>
        <v>2952.6354115080067</v>
      </c>
      <c r="L65" s="13">
        <f t="shared" ca="1" si="3"/>
        <v>3.0104947975147858</v>
      </c>
      <c r="M65" s="13">
        <f t="shared" ca="1" si="4"/>
        <v>3006</v>
      </c>
      <c r="N65" s="13">
        <f t="shared" ca="1" si="5"/>
        <v>2793.5458766871407</v>
      </c>
    </row>
    <row r="66" spans="1:14" x14ac:dyDescent="0.25">
      <c r="A66" s="26">
        <f ca="1">IF(B66="-","-",IF(DAY(B66)=1,WORKDAY(B66-1,1,Helligdage!$A$2:$A$999),IF(MONTH(B66)=12,WORKDAY(B66,-1,Helligdage!$A$2:$A$999),WORKDAY(B66+1,-1,Helligdage!$A$2:$A$999))))</f>
        <v>46843</v>
      </c>
      <c r="B66" s="26">
        <f t="shared" ca="1" si="10"/>
        <v>46843</v>
      </c>
      <c r="C66" s="14" t="str">
        <f t="shared" ca="1" si="11"/>
        <v>R</v>
      </c>
      <c r="D66" s="15">
        <f ca="1">IF(C66=0,"-",IF(DAY(B66)=1,IF(E65&gt;=$B$10,$B$10,E65+SUM(G66:INDEX(G62:G66,MATCH("R",C62:C66,0)+1))),0))</f>
        <v>0</v>
      </c>
      <c r="E66" s="16">
        <f t="shared" ca="1" si="2"/>
        <v>100843.38674119166</v>
      </c>
      <c r="F66" s="50">
        <f t="shared" ca="1" si="9"/>
        <v>31</v>
      </c>
      <c r="G66" s="16">
        <f t="shared" ca="1" si="6"/>
        <v>229.03256863516478</v>
      </c>
      <c r="H66" s="15">
        <f t="shared" ca="1" si="12"/>
        <v>-692.94454230237966</v>
      </c>
      <c r="I66" s="32">
        <f t="shared" ca="1" si="0"/>
        <v>53.364588491993395</v>
      </c>
      <c r="J66" s="18">
        <f t="shared" ca="1" si="7"/>
        <v>0</v>
      </c>
      <c r="K66" s="7">
        <f t="shared" ca="1" si="8"/>
        <v>-3.4666980655127695</v>
      </c>
      <c r="L66" s="13">
        <f t="shared" ca="1" si="3"/>
        <v>3.0924620106295397</v>
      </c>
      <c r="M66" s="13">
        <f t="shared" ca="1" si="4"/>
        <v>0</v>
      </c>
      <c r="N66" s="13">
        <f t="shared" ca="1" si="5"/>
        <v>0</v>
      </c>
    </row>
    <row r="67" spans="1:14" x14ac:dyDescent="0.25">
      <c r="A67" s="26">
        <f ca="1">IF(B67="-","-",IF(DAY(B67)=1,WORKDAY(B67-1,1,Helligdage!$A$2:$A$999),IF(MONTH(B67)=12,WORKDAY(B67,-1,Helligdage!$A$2:$A$999),WORKDAY(B67+1,-1,Helligdage!$A$2:$A$999))))</f>
        <v>46846</v>
      </c>
      <c r="B67" s="26">
        <f t="shared" ca="1" si="10"/>
        <v>46844</v>
      </c>
      <c r="C67" s="14">
        <f t="shared" ca="1" si="11"/>
        <v>38</v>
      </c>
      <c r="D67" s="15">
        <f ca="1">IF(C67=0,"-",IF(DAY(B67)=1,IF(E66&gt;=$B$10,$B$10,E66+SUM(G67:INDEX(G63:G67,MATCH("R",C63:C67,0)+1))),0))</f>
        <v>3006</v>
      </c>
      <c r="E67" s="16">
        <f t="shared" ca="1" si="2"/>
        <v>97837.386741191658</v>
      </c>
      <c r="F67" s="50">
        <f t="shared" ca="1" si="9"/>
        <v>2</v>
      </c>
      <c r="G67" s="16">
        <f t="shared" ca="1" si="6"/>
        <v>14.878532470011885</v>
      </c>
      <c r="H67" s="15">
        <f t="shared" ca="1" si="12"/>
        <v>3006</v>
      </c>
      <c r="I67" s="32">
        <f t="shared" ca="1" si="0"/>
        <v>3.4666980655127695</v>
      </c>
      <c r="J67" s="18">
        <f t="shared" ca="1" si="7"/>
        <v>3006</v>
      </c>
      <c r="K67" s="7">
        <f t="shared" ca="1" si="8"/>
        <v>2958.912950820526</v>
      </c>
      <c r="L67" s="13">
        <f t="shared" ca="1" si="3"/>
        <v>3.100658731941015</v>
      </c>
      <c r="M67" s="13">
        <f t="shared" ca="1" si="4"/>
        <v>3006</v>
      </c>
      <c r="N67" s="13">
        <f t="shared" ca="1" si="5"/>
        <v>2787.4199792188701</v>
      </c>
    </row>
    <row r="68" spans="1:14" x14ac:dyDescent="0.25">
      <c r="A68" s="26">
        <f ca="1">IF(B68="-","-",IF(DAY(B68)=1,WORKDAY(B68-1,1,Helligdage!$A$2:$A$999),IF(MONTH(B68)=12,WORKDAY(B68,-1,Helligdage!$A$2:$A$999),WORKDAY(B68+1,-1,Helligdage!$A$2:$A$999))))</f>
        <v>46874</v>
      </c>
      <c r="B68" s="26">
        <f t="shared" ca="1" si="10"/>
        <v>46874</v>
      </c>
      <c r="C68" s="14">
        <f t="shared" ca="1" si="11"/>
        <v>39</v>
      </c>
      <c r="D68" s="15">
        <f ca="1">IF(C68=0,"-",IF(DAY(B68)=1,IF(E67&gt;=$B$10,$B$10,E67+SUM(G68:INDEX(G64:G68,MATCH("R",C64:C68,0)+1))),0))</f>
        <v>3006</v>
      </c>
      <c r="E68" s="16">
        <f t="shared" ca="1" si="2"/>
        <v>94831.386741191658</v>
      </c>
      <c r="F68" s="50">
        <f t="shared" ca="1" si="9"/>
        <v>28</v>
      </c>
      <c r="G68" s="16">
        <f t="shared" ca="1" si="6"/>
        <v>202.09033982606803</v>
      </c>
      <c r="H68" s="15">
        <f t="shared" ca="1" si="12"/>
        <v>3006</v>
      </c>
      <c r="I68" s="32">
        <f t="shared" ca="1" si="0"/>
        <v>47.087049179473851</v>
      </c>
      <c r="J68" s="18">
        <f t="shared" ca="1" si="7"/>
        <v>3006</v>
      </c>
      <c r="K68" s="7">
        <f t="shared" ca="1" si="8"/>
        <v>2955.4696396894701</v>
      </c>
      <c r="L68" s="13">
        <f t="shared" ca="1" si="3"/>
        <v>3.1771614641814523</v>
      </c>
      <c r="M68" s="13">
        <f t="shared" ca="1" si="4"/>
        <v>3006</v>
      </c>
      <c r="N68" s="13">
        <f t="shared" ca="1" si="5"/>
        <v>2782.2327836939044</v>
      </c>
    </row>
    <row r="69" spans="1:14" x14ac:dyDescent="0.25">
      <c r="A69" s="26">
        <f ca="1">IF(B69="-","-",IF(DAY(B69)=1,WORKDAY(B69-1,1,Helligdage!$A$2:$A$999),IF(MONTH(B69)=12,WORKDAY(B69,-1,Helligdage!$A$2:$A$999),WORKDAY(B69+1,-1,Helligdage!$A$2:$A$999))))</f>
        <v>46905</v>
      </c>
      <c r="B69" s="26">
        <f t="shared" ca="1" si="10"/>
        <v>46905</v>
      </c>
      <c r="C69" s="14">
        <f t="shared" ca="1" si="11"/>
        <v>40</v>
      </c>
      <c r="D69" s="15">
        <f ca="1">IF(C69=0,"-",IF(DAY(B69)=1,IF(E68&gt;=$B$10,$B$10,E68+SUM(G69:INDEX(G65:G69,MATCH("R",C65:C69,0)+1))),0))</f>
        <v>3006</v>
      </c>
      <c r="E69" s="16">
        <f t="shared" ca="1" si="2"/>
        <v>91825.386741191658</v>
      </c>
      <c r="F69" s="50">
        <f t="shared" ca="1" si="9"/>
        <v>31</v>
      </c>
      <c r="G69" s="16">
        <f t="shared" ca="1" si="6"/>
        <v>216.86849918682353</v>
      </c>
      <c r="H69" s="15">
        <f t="shared" ca="1" si="12"/>
        <v>3006</v>
      </c>
      <c r="I69" s="32">
        <f t="shared" ca="1" si="0"/>
        <v>50.530360310529886</v>
      </c>
      <c r="J69" s="18">
        <f t="shared" ca="1" si="7"/>
        <v>3006</v>
      </c>
      <c r="K69" s="7">
        <f t="shared" ca="1" si="8"/>
        <v>2958.6497124599314</v>
      </c>
      <c r="L69" s="13">
        <f t="shared" ca="1" si="3"/>
        <v>3.2618609177333648</v>
      </c>
      <c r="M69" s="13">
        <f t="shared" ca="1" si="4"/>
        <v>3006</v>
      </c>
      <c r="N69" s="13">
        <f t="shared" ca="1" si="5"/>
        <v>2776.5010762659676</v>
      </c>
    </row>
    <row r="70" spans="1:14" x14ac:dyDescent="0.25">
      <c r="A70" s="26">
        <f ca="1">IF(B70="-","-",IF(DAY(B70)=1,WORKDAY(B70-1,1,Helligdage!$A$2:$A$999),IF(MONTH(B70)=12,WORKDAY(B70,-1,Helligdage!$A$2:$A$999),WORKDAY(B70+1,-1,Helligdage!$A$2:$A$999))))</f>
        <v>46934</v>
      </c>
      <c r="B70" s="26">
        <f t="shared" ca="1" si="10"/>
        <v>46934</v>
      </c>
      <c r="C70" s="14" t="str">
        <f t="shared" ca="1" si="11"/>
        <v>R</v>
      </c>
      <c r="D70" s="15">
        <f ca="1">IF(C70=0,"-",IF(DAY(B70)=1,IF(E69&gt;=$B$10,$B$10,E69+SUM(G70:INDEX(G66:G70,MATCH("R",C66:C70,0)+1))),0))</f>
        <v>0</v>
      </c>
      <c r="E70" s="16">
        <f t="shared" ca="1" si="2"/>
        <v>92462.444230872279</v>
      </c>
      <c r="F70" s="50">
        <f t="shared" ca="1" si="9"/>
        <v>30</v>
      </c>
      <c r="G70" s="16">
        <f t="shared" ca="1" si="6"/>
        <v>203.22011819771924</v>
      </c>
      <c r="H70" s="15">
        <f t="shared" ca="1" si="12"/>
        <v>-637.05748968062267</v>
      </c>
      <c r="I70" s="32">
        <f t="shared" ca="1" si="0"/>
        <v>47.350287540068585</v>
      </c>
      <c r="J70" s="18">
        <f t="shared" ca="1" si="7"/>
        <v>0</v>
      </c>
      <c r="K70" s="7">
        <f t="shared" ca="1" si="8"/>
        <v>-3.1785859926580193</v>
      </c>
      <c r="L70" s="13">
        <f t="shared" ca="1" si="3"/>
        <v>3.3410958904109607</v>
      </c>
      <c r="M70" s="13">
        <f t="shared" ca="1" si="4"/>
        <v>0</v>
      </c>
      <c r="N70" s="13">
        <f t="shared" ca="1" si="5"/>
        <v>0</v>
      </c>
    </row>
    <row r="71" spans="1:14" x14ac:dyDescent="0.25">
      <c r="A71" s="26">
        <f ca="1">IF(B71="-","-",IF(DAY(B71)=1,WORKDAY(B71-1,1,Helligdage!$A$2:$A$999),IF(MONTH(B71)=12,WORKDAY(B71,-1,Helligdage!$A$2:$A$999),WORKDAY(B71+1,-1,Helligdage!$A$2:$A$999))))</f>
        <v>46937</v>
      </c>
      <c r="B71" s="26">
        <f t="shared" ca="1" si="10"/>
        <v>46935</v>
      </c>
      <c r="C71" s="14">
        <f t="shared" ca="1" si="11"/>
        <v>41</v>
      </c>
      <c r="D71" s="15">
        <f ca="1">IF(C71=0,"-",IF(DAY(B71)=1,IF(E70&gt;=$B$10,$B$10,E70+SUM(G71:INDEX(G67:G71,MATCH("R",C67:C71,0)+1))),0))</f>
        <v>3006</v>
      </c>
      <c r="E71" s="16">
        <f t="shared" ca="1" si="2"/>
        <v>89456.444230872279</v>
      </c>
      <c r="F71" s="50">
        <f t="shared" ca="1" si="9"/>
        <v>2</v>
      </c>
      <c r="G71" s="16">
        <f t="shared" ca="1" si="6"/>
        <v>13.641999968489353</v>
      </c>
      <c r="H71" s="15">
        <f t="shared" ca="1" si="12"/>
        <v>3006</v>
      </c>
      <c r="I71" s="32">
        <f t="shared" ca="1" si="0"/>
        <v>3.1785859926580193</v>
      </c>
      <c r="J71" s="18">
        <f t="shared" ca="1" si="7"/>
        <v>3006</v>
      </c>
      <c r="K71" s="7">
        <f t="shared" ca="1" si="8"/>
        <v>2961.4088955490815</v>
      </c>
      <c r="L71" s="13">
        <f t="shared" ca="1" si="3"/>
        <v>3.349292611722436</v>
      </c>
      <c r="M71" s="13">
        <f t="shared" ca="1" si="4"/>
        <v>3006</v>
      </c>
      <c r="N71" s="13">
        <f t="shared" ca="1" si="5"/>
        <v>2770.5968602232047</v>
      </c>
    </row>
    <row r="72" spans="1:14" x14ac:dyDescent="0.25">
      <c r="A72" s="26">
        <f ca="1">IF(B72="-","-",IF(DAY(B72)=1,WORKDAY(B72-1,1,Helligdage!$A$2:$A$999),IF(MONTH(B72)=12,WORKDAY(B72,-1,Helligdage!$A$2:$A$999),WORKDAY(B72+1,-1,Helligdage!$A$2:$A$999))))</f>
        <v>46966</v>
      </c>
      <c r="B72" s="26">
        <f t="shared" ca="1" si="10"/>
        <v>46966</v>
      </c>
      <c r="C72" s="14">
        <f t="shared" ca="1" si="11"/>
        <v>42</v>
      </c>
      <c r="D72" s="15">
        <f ca="1">IF(C72=0,"-",IF(DAY(B72)=1,IF(E71&gt;=$B$10,$B$10,E71+SUM(G72:INDEX(G68:G72,MATCH("R",C68:C72,0)+1))),0))</f>
        <v>3006</v>
      </c>
      <c r="E72" s="16">
        <f t="shared" ca="1" si="2"/>
        <v>86450.444230872279</v>
      </c>
      <c r="F72" s="50">
        <f t="shared" ca="1" si="9"/>
        <v>29</v>
      </c>
      <c r="G72" s="16">
        <f t="shared" ca="1" si="6"/>
        <v>191.3781306906366</v>
      </c>
      <c r="H72" s="15">
        <f t="shared" ca="1" si="12"/>
        <v>3006</v>
      </c>
      <c r="I72" s="32">
        <f t="shared" ca="1" si="0"/>
        <v>44.59110445091833</v>
      </c>
      <c r="J72" s="18">
        <f t="shared" ca="1" si="7"/>
        <v>3006</v>
      </c>
      <c r="K72" s="7">
        <f t="shared" ca="1" si="8"/>
        <v>2959.9353768187189</v>
      </c>
      <c r="L72" s="13">
        <f t="shared" ca="1" si="3"/>
        <v>3.4285275844000318</v>
      </c>
      <c r="M72" s="13">
        <f t="shared" ca="1" si="4"/>
        <v>3006</v>
      </c>
      <c r="N72" s="13">
        <f t="shared" ca="1" si="5"/>
        <v>2765.2570100296657</v>
      </c>
    </row>
    <row r="73" spans="1:14" x14ac:dyDescent="0.25">
      <c r="A73" s="26">
        <f ca="1">IF(B73="-","-",IF(DAY(B73)=1,WORKDAY(B73-1,1,Helligdage!$A$2:$A$999),IF(MONTH(B73)=12,WORKDAY(B73,-1,Helligdage!$A$2:$A$999),WORKDAY(B73+1,-1,Helligdage!$A$2:$A$999))))</f>
        <v>46997</v>
      </c>
      <c r="B73" s="26">
        <f t="shared" ca="1" si="10"/>
        <v>46997</v>
      </c>
      <c r="C73" s="14">
        <f t="shared" ca="1" si="11"/>
        <v>43</v>
      </c>
      <c r="D73" s="15">
        <f ca="1">IF(C73=0,"-",IF(DAY(B73)=1,IF(E72&gt;=$B$10,$B$10,E72+SUM(G73:INDEX(G69:G73,MATCH("R",C69:C73,0)+1))),0))</f>
        <v>3006</v>
      </c>
      <c r="E73" s="16">
        <f t="shared" ca="1" si="2"/>
        <v>83444.444230872279</v>
      </c>
      <c r="F73" s="50">
        <f t="shared" ca="1" si="9"/>
        <v>31</v>
      </c>
      <c r="G73" s="16">
        <f t="shared" ca="1" si="6"/>
        <v>197.70224541322429</v>
      </c>
      <c r="H73" s="15">
        <f t="shared" ca="1" si="12"/>
        <v>3006</v>
      </c>
      <c r="I73" s="32">
        <f t="shared" ca="1" si="0"/>
        <v>46.064623181281263</v>
      </c>
      <c r="J73" s="18">
        <f t="shared" ca="1" si="7"/>
        <v>3006</v>
      </c>
      <c r="K73" s="7">
        <f t="shared" ca="1" si="8"/>
        <v>2962.9713935527525</v>
      </c>
      <c r="L73" s="13">
        <f t="shared" ca="1" si="3"/>
        <v>3.5132270379519444</v>
      </c>
      <c r="M73" s="13">
        <f t="shared" ca="1" si="4"/>
        <v>3006</v>
      </c>
      <c r="N73" s="13">
        <f t="shared" ca="1" si="5"/>
        <v>2759.5602745740866</v>
      </c>
    </row>
    <row r="74" spans="1:14" x14ac:dyDescent="0.25">
      <c r="A74" s="26">
        <f ca="1">IF(B74="-","-",IF(DAY(B74)=1,WORKDAY(B74-1,1,Helligdage!$A$2:$A$999),IF(MONTH(B74)=12,WORKDAY(B74,-1,Helligdage!$A$2:$A$999),WORKDAY(B74+1,-1,Helligdage!$A$2:$A$999))))</f>
        <v>47025</v>
      </c>
      <c r="B74" s="26">
        <f t="shared" ca="1" si="10"/>
        <v>47026</v>
      </c>
      <c r="C74" s="14" t="str">
        <f t="shared" ca="1" si="11"/>
        <v>R</v>
      </c>
      <c r="D74" s="15">
        <f ca="1">IF(C74=0,"-",IF(DAY(B74)=1,IF(E73&gt;=$B$10,$B$10,E73+SUM(G74:INDEX(G70:G74,MATCH("R",C70:C74,0)+1))),0))</f>
        <v>0</v>
      </c>
      <c r="E74" s="16">
        <f t="shared" ca="1" si="2"/>
        <v>84031.838737619517</v>
      </c>
      <c r="F74" s="50">
        <f t="shared" ca="1" si="9"/>
        <v>30</v>
      </c>
      <c r="G74" s="16">
        <f t="shared" ca="1" si="6"/>
        <v>184.67213067488126</v>
      </c>
      <c r="H74" s="15">
        <f t="shared" ca="1" si="12"/>
        <v>-587.3945067472315</v>
      </c>
      <c r="I74" s="32">
        <f t="shared" ca="1" si="0"/>
        <v>43.028606447247334</v>
      </c>
      <c r="J74" s="18">
        <f t="shared" ca="1" si="7"/>
        <v>0</v>
      </c>
      <c r="K74" s="7">
        <f t="shared" ca="1" si="8"/>
        <v>-1.4443833264982635</v>
      </c>
      <c r="L74" s="13">
        <f t="shared" ca="1" si="3"/>
        <v>3.5897297701923816</v>
      </c>
      <c r="M74" s="13">
        <f t="shared" ca="1" si="4"/>
        <v>0</v>
      </c>
      <c r="N74" s="13">
        <f t="shared" ca="1" si="5"/>
        <v>0</v>
      </c>
    </row>
    <row r="75" spans="1:14" x14ac:dyDescent="0.25">
      <c r="A75" s="26">
        <f ca="1">IF(B75="-","-",IF(DAY(B75)=1,WORKDAY(B75-1,1,Helligdage!$A$2:$A$999),IF(MONTH(B75)=12,WORKDAY(B75,-1,Helligdage!$A$2:$A$999),WORKDAY(B75+1,-1,Helligdage!$A$2:$A$999))))</f>
        <v>47028</v>
      </c>
      <c r="B75" s="26">
        <f t="shared" ca="1" si="10"/>
        <v>47027</v>
      </c>
      <c r="C75" s="14">
        <f t="shared" ca="1" si="11"/>
        <v>44</v>
      </c>
      <c r="D75" s="15">
        <f ca="1">IF(C75=0,"-",IF(DAY(B75)=1,IF(E74&gt;=$B$10,$B$10,E74+SUM(G75:INDEX(G71:G75,MATCH("R",C71:C75,0)+1))),0))</f>
        <v>3006</v>
      </c>
      <c r="E75" s="16">
        <f t="shared" ca="1" si="2"/>
        <v>81025.838737619517</v>
      </c>
      <c r="F75" s="50">
        <f t="shared" ca="1" si="9"/>
        <v>1</v>
      </c>
      <c r="G75" s="16">
        <f t="shared" ca="1" si="6"/>
        <v>6.1990700708079975</v>
      </c>
      <c r="H75" s="15">
        <f t="shared" ca="1" si="12"/>
        <v>3006</v>
      </c>
      <c r="I75" s="32">
        <f t="shared" ca="1" si="0"/>
        <v>1.4443833264982635</v>
      </c>
      <c r="J75" s="18">
        <f t="shared" ca="1" si="7"/>
        <v>3006</v>
      </c>
      <c r="K75" s="7">
        <f t="shared" ca="1" si="8"/>
        <v>2964.218561352593</v>
      </c>
      <c r="L75" s="13">
        <f t="shared" ca="1" si="3"/>
        <v>3.5979264915038569</v>
      </c>
      <c r="M75" s="13">
        <f t="shared" ca="1" si="4"/>
        <v>3006</v>
      </c>
      <c r="N75" s="13">
        <f t="shared" ca="1" si="5"/>
        <v>2753.8752750239719</v>
      </c>
    </row>
    <row r="76" spans="1:14" x14ac:dyDescent="0.25">
      <c r="A76" s="26">
        <f ca="1">IF(B76="-","-",IF(DAY(B76)=1,WORKDAY(B76-1,1,Helligdage!$A$2:$A$999),IF(MONTH(B76)=12,WORKDAY(B76,-1,Helligdage!$A$2:$A$999),WORKDAY(B76+1,-1,Helligdage!$A$2:$A$999))))</f>
        <v>47058</v>
      </c>
      <c r="B76" s="26">
        <f t="shared" ca="1" si="10"/>
        <v>47058</v>
      </c>
      <c r="C76" s="14">
        <f t="shared" ca="1" si="11"/>
        <v>45</v>
      </c>
      <c r="D76" s="15">
        <f ca="1">IF(C76=0,"-",IF(DAY(B76)=1,IF(E75&gt;=$B$10,$B$10,E75+SUM(G76:INDEX(G72:G76,MATCH("R",C72:C76,0)+1))),0))</f>
        <v>3006</v>
      </c>
      <c r="E76" s="16">
        <f t="shared" ca="1" si="2"/>
        <v>78019.838737619517</v>
      </c>
      <c r="F76" s="50">
        <f t="shared" ca="1" si="9"/>
        <v>30</v>
      </c>
      <c r="G76" s="16">
        <f t="shared" ca="1" si="6"/>
        <v>179.31947917342023</v>
      </c>
      <c r="H76" s="15">
        <f t="shared" ca="1" si="12"/>
        <v>3006</v>
      </c>
      <c r="I76" s="32">
        <f t="shared" ca="1" si="0"/>
        <v>41.781438647406915</v>
      </c>
      <c r="J76" s="18">
        <f t="shared" ca="1" si="7"/>
        <v>3006</v>
      </c>
      <c r="K76" s="7">
        <f t="shared" ca="1" si="8"/>
        <v>2965.7686225001339</v>
      </c>
      <c r="L76" s="13">
        <f t="shared" ca="1" si="3"/>
        <v>3.6798937046186109</v>
      </c>
      <c r="M76" s="13">
        <f t="shared" ca="1" si="4"/>
        <v>3006</v>
      </c>
      <c r="N76" s="13">
        <f t="shared" ca="1" si="5"/>
        <v>2748.3848139284501</v>
      </c>
    </row>
    <row r="77" spans="1:14" x14ac:dyDescent="0.25">
      <c r="A77" s="26">
        <f ca="1">IF(B77="-","-",IF(DAY(B77)=1,WORKDAY(B77-1,1,Helligdage!$A$2:$A$999),IF(MONTH(B77)=12,WORKDAY(B77,-1,Helligdage!$A$2:$A$999),WORKDAY(B77+1,-1,Helligdage!$A$2:$A$999))))</f>
        <v>47088</v>
      </c>
      <c r="B77" s="26">
        <f t="shared" ca="1" si="10"/>
        <v>47088</v>
      </c>
      <c r="C77" s="14">
        <f t="shared" ca="1" si="11"/>
        <v>46</v>
      </c>
      <c r="D77" s="15">
        <f ca="1">IF(C77=0,"-",IF(DAY(B77)=1,IF(E76&gt;=$B$10,$B$10,E76+SUM(G77:INDEX(G73:G77,MATCH("R",C73:C77,0)+1))),0))</f>
        <v>3006</v>
      </c>
      <c r="E77" s="16">
        <f t="shared" ca="1" si="2"/>
        <v>75013.838737619517</v>
      </c>
      <c r="F77" s="50">
        <f t="shared" ca="1" si="9"/>
        <v>30</v>
      </c>
      <c r="G77" s="16">
        <f t="shared" ca="1" si="6"/>
        <v>172.66685622260056</v>
      </c>
      <c r="H77" s="15">
        <f t="shared" ca="1" si="12"/>
        <v>3006</v>
      </c>
      <c r="I77" s="32">
        <f t="shared" ca="1" si="0"/>
        <v>40.231377499865935</v>
      </c>
      <c r="J77" s="18">
        <f t="shared" ca="1" si="7"/>
        <v>3006</v>
      </c>
      <c r="K77" s="7">
        <f t="shared" ca="1" si="8"/>
        <v>2966.0293064359307</v>
      </c>
      <c r="L77" s="13">
        <f t="shared" ca="1" si="3"/>
        <v>3.7618609177333648</v>
      </c>
      <c r="M77" s="13">
        <f t="shared" ca="1" si="4"/>
        <v>3006</v>
      </c>
      <c r="N77" s="13">
        <f t="shared" ca="1" si="5"/>
        <v>2742.9052992847587</v>
      </c>
    </row>
    <row r="78" spans="1:14" x14ac:dyDescent="0.25">
      <c r="A78" s="26">
        <f ca="1">IF(B78="-","-",IF(DAY(B78)=1,WORKDAY(B78-1,1,Helligdage!$A$2:$A$999),IF(MONTH(B78)=12,WORKDAY(B78,-1,Helligdage!$A$2:$A$999),WORKDAY(B78+1,-1,Helligdage!$A$2:$A$999))))</f>
        <v>47116</v>
      </c>
      <c r="B78" s="26">
        <f t="shared" ca="1" si="10"/>
        <v>47118</v>
      </c>
      <c r="C78" s="14" t="str">
        <f t="shared" ca="1" si="11"/>
        <v>R</v>
      </c>
      <c r="D78" s="15">
        <f ca="1">IF(C78=0,"-",IF(DAY(B78)=1,IF(E77&gt;=$B$10,$B$10,E77+SUM(G78:INDEX(G74:G78,MATCH("R",C74:C78,0)+1))),0))</f>
        <v>0</v>
      </c>
      <c r="E78" s="16">
        <f t="shared" ca="1" si="2"/>
        <v>75543.572184133853</v>
      </c>
      <c r="F78" s="50">
        <f t="shared" ca="1" si="9"/>
        <v>31</v>
      </c>
      <c r="G78" s="16">
        <f t="shared" ca="1" si="6"/>
        <v>171.5480410475069</v>
      </c>
      <c r="H78" s="15">
        <f t="shared" ca="1" si="12"/>
        <v>-529.7334465143357</v>
      </c>
      <c r="I78" s="32">
        <f t="shared" ca="1" si="0"/>
        <v>39.970693564069109</v>
      </c>
      <c r="J78" s="18">
        <f t="shared" ca="1" si="7"/>
        <v>0</v>
      </c>
      <c r="K78" s="7">
        <f t="shared" ca="1" si="8"/>
        <v>-1.3020400345490029</v>
      </c>
      <c r="L78" s="13">
        <f t="shared" ca="1" si="3"/>
        <v>3.8383636499738021</v>
      </c>
      <c r="M78" s="13">
        <f t="shared" ca="1" si="4"/>
        <v>0</v>
      </c>
      <c r="N78" s="13">
        <f t="shared" ca="1" si="5"/>
        <v>0</v>
      </c>
    </row>
    <row r="79" spans="1:14" x14ac:dyDescent="0.25">
      <c r="A79" s="26">
        <f ca="1">IF(B79="-","-",IF(DAY(B79)=1,WORKDAY(B79-1,1,Helligdage!$A$2:$A$999),IF(MONTH(B79)=12,WORKDAY(B79,-1,Helligdage!$A$2:$A$999),WORKDAY(B79+1,-1,Helligdage!$A$2:$A$999))))</f>
        <v>47120</v>
      </c>
      <c r="B79" s="26">
        <f t="shared" ca="1" si="10"/>
        <v>47119</v>
      </c>
      <c r="C79" s="14">
        <f t="shared" ca="1" si="11"/>
        <v>47</v>
      </c>
      <c r="D79" s="15">
        <f ca="1">IF(C79=0,"-",IF(DAY(B79)=1,IF(E78&gt;=$B$10,$B$10,E78+SUM(G79:INDEX(G75:G79,MATCH("R",C75:C79,0)+1))),0))</f>
        <v>3006</v>
      </c>
      <c r="E79" s="16">
        <f t="shared" ca="1" si="2"/>
        <v>72537.572184133853</v>
      </c>
      <c r="F79" s="50">
        <f t="shared" ca="1" si="9"/>
        <v>1</v>
      </c>
      <c r="G79" s="16">
        <f t="shared" ca="1" si="6"/>
        <v>5.5881546547167504</v>
      </c>
      <c r="H79" s="15">
        <f t="shared" ca="1" si="12"/>
        <v>3006</v>
      </c>
      <c r="I79" s="32">
        <f t="shared" ca="1" si="0"/>
        <v>1.3020400345490029</v>
      </c>
      <c r="J79" s="18">
        <f t="shared" ca="1" si="7"/>
        <v>3006</v>
      </c>
      <c r="K79" s="7">
        <f t="shared" ca="1" si="8"/>
        <v>2968.4931068539408</v>
      </c>
      <c r="L79" s="13">
        <f t="shared" ca="1" si="3"/>
        <v>3.8493225540833911</v>
      </c>
      <c r="M79" s="13">
        <f t="shared" ca="1" si="4"/>
        <v>3006</v>
      </c>
      <c r="N79" s="13">
        <f t="shared" ca="1" si="5"/>
        <v>2737.0705290989317</v>
      </c>
    </row>
    <row r="80" spans="1:14" x14ac:dyDescent="0.25">
      <c r="A80" s="26">
        <f ca="1">IF(B80="-","-",IF(DAY(B80)=1,WORKDAY(B80-1,1,Helligdage!$A$2:$A$999),IF(MONTH(B80)=12,WORKDAY(B80,-1,Helligdage!$A$2:$A$999),WORKDAY(B80+1,-1,Helligdage!$A$2:$A$999))))</f>
        <v>47150</v>
      </c>
      <c r="B80" s="26">
        <f t="shared" ca="1" si="10"/>
        <v>47150</v>
      </c>
      <c r="C80" s="14">
        <f t="shared" ca="1" si="11"/>
        <v>48</v>
      </c>
      <c r="D80" s="15">
        <f ca="1">IF(C80=0,"-",IF(DAY(B80)=1,IF(E79&gt;=$B$10,$B$10,E79+SUM(G80:INDEX(G76:G80,MATCH("R",C76:C80,0)+1))),0))</f>
        <v>3006</v>
      </c>
      <c r="E80" s="16">
        <f t="shared" ca="1" si="2"/>
        <v>69531.572184133853</v>
      </c>
      <c r="F80" s="50">
        <f t="shared" ca="1" si="9"/>
        <v>30</v>
      </c>
      <c r="G80" s="16">
        <f t="shared" ca="1" si="6"/>
        <v>160.97379032643403</v>
      </c>
      <c r="H80" s="15">
        <f t="shared" ca="1" si="12"/>
        <v>3006</v>
      </c>
      <c r="I80" s="32">
        <f t="shared" ref="I80:I143" ca="1" si="13">G80*0.233</f>
        <v>37.506893146059127</v>
      </c>
      <c r="J80" s="18">
        <f t="shared" ca="1" si="7"/>
        <v>3006</v>
      </c>
      <c r="K80" s="7">
        <f t="shared" ca="1" si="8"/>
        <v>2972.444253761395</v>
      </c>
      <c r="L80" s="13">
        <f t="shared" ca="1" si="3"/>
        <v>3.9315143349053088</v>
      </c>
      <c r="M80" s="13">
        <f t="shared" ca="1" si="4"/>
        <v>3006</v>
      </c>
      <c r="N80" s="13">
        <f t="shared" ca="1" si="5"/>
        <v>2731.5986363782126</v>
      </c>
    </row>
    <row r="81" spans="1:14" x14ac:dyDescent="0.25">
      <c r="A81" s="26">
        <f ca="1">IF(B81="-","-",IF(DAY(B81)=1,WORKDAY(B81-1,1,Helligdage!$A$2:$A$999),IF(MONTH(B81)=12,WORKDAY(B81,-1,Helligdage!$A$2:$A$999),WORKDAY(B81+1,-1,Helligdage!$A$2:$A$999))))</f>
        <v>47178</v>
      </c>
      <c r="B81" s="26">
        <f t="shared" ca="1" si="10"/>
        <v>47178</v>
      </c>
      <c r="C81" s="14">
        <f t="shared" ca="1" si="11"/>
        <v>49</v>
      </c>
      <c r="D81" s="15">
        <f ca="1">IF(C81=0,"-",IF(DAY(B81)=1,IF(E80&gt;=$B$10,$B$10,E80+SUM(G81:INDEX(G77:G81,MATCH("R",C77:C81,0)+1))),0))</f>
        <v>3006</v>
      </c>
      <c r="E81" s="16">
        <f t="shared" ref="E81:E111" ca="1" si="14">IF(D81&gt;=E80,0,IF(OR(C82=1,AND(C82=0,C81&gt;0)),E80+G81-D81,IF(C81&gt;0,E80-H81,0)))</f>
        <v>66525.572184133853</v>
      </c>
      <c r="F81" s="50">
        <f t="shared" ca="1" si="9"/>
        <v>28</v>
      </c>
      <c r="G81" s="16">
        <f t="shared" ca="1" si="6"/>
        <v>144.01607827727449</v>
      </c>
      <c r="H81" s="15">
        <f t="shared" ca="1" si="12"/>
        <v>3006</v>
      </c>
      <c r="I81" s="32">
        <f t="shared" ca="1" si="13"/>
        <v>33.555746238604961</v>
      </c>
      <c r="J81" s="18">
        <f t="shared" ca="1" si="7"/>
        <v>3006</v>
      </c>
      <c r="K81" s="7">
        <f t="shared" ca="1" si="8"/>
        <v>2970.4551133892551</v>
      </c>
      <c r="L81" s="13">
        <f t="shared" ref="L81:L144" ca="1" si="15">IF(A81&lt;&gt;"-",(A81-A80)/(365+IF(MOD(YEAR(A81),4),0,1))+L80,0)</f>
        <v>4.0082266636724322</v>
      </c>
      <c r="M81" s="13">
        <f t="shared" ref="M81:M144" ca="1" si="16">D81</f>
        <v>3006</v>
      </c>
      <c r="N81" s="13">
        <f t="shared" ref="N81:N144" ca="1" si="17">IF(C81=0,0,M81*(1+$L$10)^-L81)</f>
        <v>2726.501406615334</v>
      </c>
    </row>
    <row r="82" spans="1:14" x14ac:dyDescent="0.25">
      <c r="A82" s="26">
        <f ca="1">IF(B82="-","-",IF(DAY(B82)=1,WORKDAY(B82-1,1,Helligdage!$A$2:$A$999),IF(MONTH(B82)=12,WORKDAY(B82,-1,Helligdage!$A$2:$A$999),WORKDAY(B82+1,-1,Helligdage!$A$2:$A$999))))</f>
        <v>47205</v>
      </c>
      <c r="B82" s="26">
        <f t="shared" ca="1" si="10"/>
        <v>47208</v>
      </c>
      <c r="C82" s="14" t="str">
        <f t="shared" ca="1" si="11"/>
        <v>R</v>
      </c>
      <c r="D82" s="15">
        <f ca="1">IF(C82=0,"-",IF(DAY(B82)=1,IF(E81&gt;=$B$10,$B$10,E81+SUM(G82:INDEX(G78:G82,MATCH("R",C78:C82,0)+1))),0))</f>
        <v>0</v>
      </c>
      <c r="E82" s="16">
        <f t="shared" ca="1" si="14"/>
        <v>66988.703368811781</v>
      </c>
      <c r="F82" s="50">
        <f t="shared" ca="1" si="9"/>
        <v>31</v>
      </c>
      <c r="G82" s="16">
        <f t="shared" ref="G82:G111" ca="1" si="18">IF(C82=0,0,F82/(365+IF(MOD(YEAR(B82),4),0,1))*$B$5*E81)</f>
        <v>152.55316141950695</v>
      </c>
      <c r="H82" s="15">
        <f t="shared" ca="1" si="12"/>
        <v>-463.1311846779322</v>
      </c>
      <c r="I82" s="32">
        <f t="shared" ca="1" si="13"/>
        <v>35.544886610745124</v>
      </c>
      <c r="J82" s="18">
        <f t="shared" ref="J82:J111" ca="1" si="19">D82</f>
        <v>0</v>
      </c>
      <c r="K82" s="7">
        <f t="shared" ref="K82:K145" ca="1" si="20">IF(C82=0,"-",J82-I83)</f>
        <v>-2.3091831939353145</v>
      </c>
      <c r="L82" s="13">
        <f t="shared" ca="1" si="15"/>
        <v>4.0821992664121582</v>
      </c>
      <c r="M82" s="13">
        <f t="shared" ca="1" si="16"/>
        <v>0</v>
      </c>
      <c r="N82" s="13">
        <f t="shared" ca="1" si="17"/>
        <v>0</v>
      </c>
    </row>
    <row r="83" spans="1:14" x14ac:dyDescent="0.25">
      <c r="A83" s="26">
        <f ca="1">IF(B83="-","-",IF(DAY(B83)=1,WORKDAY(B83-1,1,Helligdage!$A$2:$A$999),IF(MONTH(B83)=12,WORKDAY(B83,-1,Helligdage!$A$2:$A$999),WORKDAY(B83+1,-1,Helligdage!$A$2:$A$999))))</f>
        <v>47211</v>
      </c>
      <c r="B83" s="26">
        <f t="shared" ca="1" si="10"/>
        <v>47209</v>
      </c>
      <c r="C83" s="14">
        <f t="shared" ca="1" si="11"/>
        <v>50</v>
      </c>
      <c r="D83" s="15">
        <f ca="1">IF(C83=0,"-",IF(DAY(B83)=1,IF(E82&gt;=$B$10,$B$10,E82+SUM(G83:INDEX(G79:G83,MATCH("R",C79:C83,0)+1))),0))</f>
        <v>3006</v>
      </c>
      <c r="E83" s="16">
        <f t="shared" ca="1" si="14"/>
        <v>63982.703368811781</v>
      </c>
      <c r="F83" s="50">
        <f t="shared" ref="F83:F146" ca="1" si="21">IF(C83=0,0,IF(DAY(B82)&lt;&gt;1,A83-B82-1,IF(DAY(B83)=1,A83-A82,B83-A82+1)))</f>
        <v>2</v>
      </c>
      <c r="G83" s="16">
        <f t="shared" ca="1" si="18"/>
        <v>9.9106574847009199</v>
      </c>
      <c r="H83" s="15">
        <f t="shared" ca="1" si="12"/>
        <v>3006</v>
      </c>
      <c r="I83" s="32">
        <f t="shared" ca="1" si="13"/>
        <v>2.3091831939353145</v>
      </c>
      <c r="J83" s="18">
        <f t="shared" ca="1" si="19"/>
        <v>3006</v>
      </c>
      <c r="K83" s="7">
        <f t="shared" ca="1" si="20"/>
        <v>2975.1221226492889</v>
      </c>
      <c r="L83" s="13">
        <f t="shared" ca="1" si="15"/>
        <v>4.0986376225765415</v>
      </c>
      <c r="M83" s="13">
        <f t="shared" ca="1" si="16"/>
        <v>3006</v>
      </c>
      <c r="N83" s="13">
        <f t="shared" ca="1" si="17"/>
        <v>2720.5061668394069</v>
      </c>
    </row>
    <row r="84" spans="1:14" x14ac:dyDescent="0.25">
      <c r="A84" s="26">
        <f ca="1">IF(B84="-","-",IF(DAY(B84)=1,WORKDAY(B84-1,1,Helligdage!$A$2:$A$999),IF(MONTH(B84)=12,WORKDAY(B84,-1,Helligdage!$A$2:$A$999),WORKDAY(B84+1,-1,Helligdage!$A$2:$A$999))))</f>
        <v>47239</v>
      </c>
      <c r="B84" s="26">
        <f t="shared" ref="B84:B147" ca="1" si="22">IF(C84=0,"-",IF(AND(DAY(B83)=1,OR(MONTH(B83)=3,MONTH(B83)=6,MONTH(B83)=9,MONTH(B83)=12)),EOMONTH(B83,0),EOMONTH(B83,0)+1))</f>
        <v>47239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3006</v>
      </c>
      <c r="E84" s="16">
        <f t="shared" ca="1" si="14"/>
        <v>60976.703368811781</v>
      </c>
      <c r="F84" s="50">
        <f t="shared" ca="1" si="21"/>
        <v>28</v>
      </c>
      <c r="G84" s="16">
        <f t="shared" ca="1" si="18"/>
        <v>132.52307875841564</v>
      </c>
      <c r="H84" s="15">
        <f t="shared" ref="H84:H111" ca="1" si="24">IF(B84="-",0,IF(D84&gt;=E83,E83,IF(DAY(B84)=1,D84,-SUM(G81:G84))))</f>
        <v>3006</v>
      </c>
      <c r="I84" s="32">
        <f t="shared" ca="1" si="13"/>
        <v>30.877877350710843</v>
      </c>
      <c r="J84" s="18">
        <f t="shared" ca="1" si="19"/>
        <v>3006</v>
      </c>
      <c r="K84" s="7">
        <f t="shared" ca="1" si="20"/>
        <v>2973.4198968008518</v>
      </c>
      <c r="L84" s="13">
        <f t="shared" ca="1" si="15"/>
        <v>4.1753499513436649</v>
      </c>
      <c r="M84" s="13">
        <f t="shared" ca="1" si="16"/>
        <v>3006</v>
      </c>
      <c r="N84" s="13">
        <f t="shared" ca="1" si="17"/>
        <v>2715.4296358955721</v>
      </c>
    </row>
    <row r="85" spans="1:14" x14ac:dyDescent="0.25">
      <c r="A85" s="26">
        <f ca="1">IF(B85="-","-",IF(DAY(B85)=1,WORKDAY(B85-1,1,Helligdage!$A$2:$A$999),IF(MONTH(B85)=12,WORKDAY(B85,-1,Helligdage!$A$2:$A$999),WORKDAY(B85+1,-1,Helligdage!$A$2:$A$999))))</f>
        <v>47270</v>
      </c>
      <c r="B85" s="26">
        <f t="shared" ca="1" si="22"/>
        <v>47270</v>
      </c>
      <c r="C85" s="14">
        <f t="shared" ca="1" si="23"/>
        <v>52</v>
      </c>
      <c r="D85" s="15">
        <f ca="1">IF(C85=0,"-",IF(DAY(B85)=1,IF(E84&gt;=$B$10,$B$10,E84+SUM(G85:INDEX(G81:G85,MATCH("R",C81:C85,0)+1))),0))</f>
        <v>3006</v>
      </c>
      <c r="E85" s="16">
        <f t="shared" ca="1" si="14"/>
        <v>57970.703368811781</v>
      </c>
      <c r="F85" s="50">
        <f t="shared" ca="1" si="21"/>
        <v>31</v>
      </c>
      <c r="G85" s="16">
        <f t="shared" ca="1" si="18"/>
        <v>139.82876909505606</v>
      </c>
      <c r="H85" s="15">
        <f t="shared" ca="1" si="24"/>
        <v>3006</v>
      </c>
      <c r="I85" s="32">
        <f t="shared" ca="1" si="13"/>
        <v>32.580103199148063</v>
      </c>
      <c r="J85" s="18">
        <f t="shared" ca="1" si="19"/>
        <v>3006</v>
      </c>
      <c r="K85" s="7">
        <f t="shared" ca="1" si="20"/>
        <v>2976.0251757622032</v>
      </c>
      <c r="L85" s="13">
        <f t="shared" ca="1" si="15"/>
        <v>4.2602814581929804</v>
      </c>
      <c r="M85" s="13">
        <f t="shared" ca="1" si="16"/>
        <v>3006</v>
      </c>
      <c r="N85" s="13">
        <f t="shared" ca="1" si="17"/>
        <v>2709.8202399240345</v>
      </c>
    </row>
    <row r="86" spans="1:14" x14ac:dyDescent="0.25">
      <c r="A86" s="26">
        <f ca="1">IF(B86="-","-",IF(DAY(B86)=1,WORKDAY(B86-1,1,Helligdage!$A$2:$A$999),IF(MONTH(B86)=12,WORKDAY(B86,-1,Helligdage!$A$2:$A$999),WORKDAY(B86+1,-1,Helligdage!$A$2:$A$999))))</f>
        <v>47298</v>
      </c>
      <c r="B86" s="26">
        <f t="shared" ca="1" si="22"/>
        <v>47299</v>
      </c>
      <c r="C86" s="14" t="str">
        <f t="shared" ca="1" si="23"/>
        <v>R</v>
      </c>
      <c r="D86" s="15">
        <f ca="1">IF(C86=0,"-",IF(DAY(B86)=1,IF(E85&gt;=$B$10,$B$10,E85+SUM(G86:INDEX(G82:G86,MATCH("R",C82:C86,0)+1))),0))</f>
        <v>0</v>
      </c>
      <c r="E86" s="16">
        <f t="shared" ca="1" si="14"/>
        <v>58381.613188475261</v>
      </c>
      <c r="F86" s="50">
        <f t="shared" ca="1" si="21"/>
        <v>30</v>
      </c>
      <c r="G86" s="16">
        <f t="shared" ca="1" si="18"/>
        <v>128.64731432530834</v>
      </c>
      <c r="H86" s="15">
        <f t="shared" ca="1" si="24"/>
        <v>-410.90981966348096</v>
      </c>
      <c r="I86" s="32">
        <f t="shared" ca="1" si="13"/>
        <v>29.974824237796845</v>
      </c>
      <c r="J86" s="18">
        <f t="shared" ca="1" si="19"/>
        <v>0</v>
      </c>
      <c r="K86" s="7">
        <f t="shared" ca="1" si="20"/>
        <v>-1.0062430919690353</v>
      </c>
      <c r="L86" s="13">
        <f t="shared" ca="1" si="15"/>
        <v>4.3369937869601038</v>
      </c>
      <c r="M86" s="13">
        <f t="shared" ca="1" si="16"/>
        <v>0</v>
      </c>
      <c r="N86" s="13">
        <f t="shared" ca="1" si="17"/>
        <v>0</v>
      </c>
    </row>
    <row r="87" spans="1:14" x14ac:dyDescent="0.25">
      <c r="A87" s="26">
        <f ca="1">IF(B87="-","-",IF(DAY(B87)=1,WORKDAY(B87-1,1,Helligdage!$A$2:$A$999),IF(MONTH(B87)=12,WORKDAY(B87,-1,Helligdage!$A$2:$A$999),WORKDAY(B87+1,-1,Helligdage!$A$2:$A$999))))</f>
        <v>47301</v>
      </c>
      <c r="B87" s="26">
        <f t="shared" ca="1" si="22"/>
        <v>47300</v>
      </c>
      <c r="C87" s="14">
        <f t="shared" ca="1" si="23"/>
        <v>53</v>
      </c>
      <c r="D87" s="15">
        <f ca="1">IF(C87=0,"-",IF(DAY(B87)=1,IF(E86&gt;=$B$10,$B$10,E86+SUM(G87:INDEX(G83:G87,MATCH("R",C83:C87,0)+1))),0))</f>
        <v>3006</v>
      </c>
      <c r="E87" s="16">
        <f t="shared" ca="1" si="14"/>
        <v>55375.613188475261</v>
      </c>
      <c r="F87" s="50">
        <f t="shared" ca="1" si="21"/>
        <v>1</v>
      </c>
      <c r="G87" s="16">
        <f t="shared" ca="1" si="18"/>
        <v>4.3186398796954304</v>
      </c>
      <c r="H87" s="15">
        <f t="shared" ca="1" si="24"/>
        <v>3006</v>
      </c>
      <c r="I87" s="32">
        <f t="shared" ca="1" si="13"/>
        <v>1.0062430919690353</v>
      </c>
      <c r="J87" s="18">
        <f t="shared" ca="1" si="19"/>
        <v>3006</v>
      </c>
      <c r="K87" s="7">
        <f t="shared" ca="1" si="20"/>
        <v>2977.3670151313399</v>
      </c>
      <c r="L87" s="13">
        <f t="shared" ca="1" si="15"/>
        <v>4.3452129650422959</v>
      </c>
      <c r="M87" s="13">
        <f t="shared" ca="1" si="16"/>
        <v>3006</v>
      </c>
      <c r="N87" s="13">
        <f t="shared" ca="1" si="17"/>
        <v>2704.2224315564431</v>
      </c>
    </row>
    <row r="88" spans="1:14" x14ac:dyDescent="0.25">
      <c r="A88" s="26">
        <f ca="1">IF(B88="-","-",IF(DAY(B88)=1,WORKDAY(B88-1,1,Helligdage!$A$2:$A$999),IF(MONTH(B88)=12,WORKDAY(B88,-1,Helligdage!$A$2:$A$999),WORKDAY(B88+1,-1,Helligdage!$A$2:$A$999))))</f>
        <v>47331</v>
      </c>
      <c r="B88" s="26">
        <f t="shared" ca="1" si="22"/>
        <v>47331</v>
      </c>
      <c r="C88" s="14">
        <f t="shared" ca="1" si="23"/>
        <v>54</v>
      </c>
      <c r="D88" s="15">
        <f ca="1">IF(C88=0,"-",IF(DAY(B88)=1,IF(E87&gt;=$B$10,$B$10,E87+SUM(G88:INDEX(G84:G88,MATCH("R",C84:C88,0)+1))),0))</f>
        <v>3006</v>
      </c>
      <c r="E88" s="16">
        <f t="shared" ca="1" si="14"/>
        <v>52369.613188475261</v>
      </c>
      <c r="F88" s="50">
        <f t="shared" ca="1" si="21"/>
        <v>30</v>
      </c>
      <c r="G88" s="16">
        <f t="shared" ca="1" si="18"/>
        <v>122.88834707579441</v>
      </c>
      <c r="H88" s="15">
        <f t="shared" ca="1" si="24"/>
        <v>3006</v>
      </c>
      <c r="I88" s="32">
        <f t="shared" ca="1" si="13"/>
        <v>28.632984868660099</v>
      </c>
      <c r="J88" s="18">
        <f t="shared" ca="1" si="19"/>
        <v>3006</v>
      </c>
      <c r="K88" s="7">
        <f t="shared" ca="1" si="20"/>
        <v>2976.2134553239262</v>
      </c>
      <c r="L88" s="13">
        <f t="shared" ca="1" si="15"/>
        <v>4.4274047458642141</v>
      </c>
      <c r="M88" s="13">
        <f t="shared" ca="1" si="16"/>
        <v>3006</v>
      </c>
      <c r="N88" s="13">
        <f t="shared" ca="1" si="17"/>
        <v>2698.8162080480879</v>
      </c>
    </row>
    <row r="89" spans="1:14" x14ac:dyDescent="0.25">
      <c r="A89" s="26">
        <f ca="1">IF(B89="-","-",IF(DAY(B89)=1,WORKDAY(B89-1,1,Helligdage!$A$2:$A$999),IF(MONTH(B89)=12,WORKDAY(B89,-1,Helligdage!$A$2:$A$999),WORKDAY(B89+1,-1,Helligdage!$A$2:$A$999))))</f>
        <v>47364</v>
      </c>
      <c r="B89" s="26">
        <f t="shared" ca="1" si="22"/>
        <v>47362</v>
      </c>
      <c r="C89" s="14">
        <f t="shared" ca="1" si="23"/>
        <v>55</v>
      </c>
      <c r="D89" s="15">
        <f ca="1">IF(C89=0,"-",IF(DAY(B89)=1,IF(E88&gt;=$B$10,$B$10,E88+SUM(G89:INDEX(G85:G89,MATCH("R",C85:C89,0)+1))),0))</f>
        <v>3006</v>
      </c>
      <c r="E89" s="16">
        <f t="shared" ca="1" si="14"/>
        <v>49363.613188475261</v>
      </c>
      <c r="F89" s="50">
        <f t="shared" ca="1" si="21"/>
        <v>33</v>
      </c>
      <c r="G89" s="16">
        <f t="shared" ca="1" si="18"/>
        <v>127.83924753679851</v>
      </c>
      <c r="H89" s="15">
        <f t="shared" ca="1" si="24"/>
        <v>3006</v>
      </c>
      <c r="I89" s="32">
        <f t="shared" ca="1" si="13"/>
        <v>29.786544676074055</v>
      </c>
      <c r="J89" s="18">
        <f t="shared" ca="1" si="19"/>
        <v>3006</v>
      </c>
      <c r="K89" s="7">
        <f t="shared" ca="1" si="20"/>
        <v>2982.1772555180178</v>
      </c>
      <c r="L89" s="13">
        <f t="shared" ca="1" si="15"/>
        <v>4.5178157047683234</v>
      </c>
      <c r="M89" s="13">
        <f t="shared" ca="1" si="16"/>
        <v>3006</v>
      </c>
      <c r="N89" s="13">
        <f t="shared" ca="1" si="17"/>
        <v>2692.8818446037308</v>
      </c>
    </row>
    <row r="90" spans="1:14" x14ac:dyDescent="0.25">
      <c r="A90" s="26">
        <f ca="1">IF(B90="-","-",IF(DAY(B90)=1,WORKDAY(B90-1,1,Helligdage!$A$2:$A$999),IF(MONTH(B90)=12,WORKDAY(B90,-1,Helligdage!$A$2:$A$999),WORKDAY(B90+1,-1,Helligdage!$A$2:$A$999))))</f>
        <v>47389</v>
      </c>
      <c r="B90" s="26">
        <f t="shared" ca="1" si="22"/>
        <v>47391</v>
      </c>
      <c r="C90" s="14" t="str">
        <f t="shared" ca="1" si="23"/>
        <v>R</v>
      </c>
      <c r="D90" s="15">
        <f ca="1">IF(C90=0,"-",IF(DAY(B90)=1,IF(E89&gt;=$B$10,$B$10,E89+SUM(G90:INDEX(G86:G90,MATCH("R",C86:C90,0)+1))),0))</f>
        <v>0</v>
      </c>
      <c r="E90" s="16">
        <f t="shared" ca="1" si="14"/>
        <v>49720.902961516833</v>
      </c>
      <c r="F90" s="50">
        <f t="shared" ca="1" si="21"/>
        <v>28</v>
      </c>
      <c r="G90" s="16">
        <f t="shared" ca="1" si="18"/>
        <v>102.24353854928026</v>
      </c>
      <c r="H90" s="15">
        <f t="shared" ca="1" si="24"/>
        <v>-357.28977304156865</v>
      </c>
      <c r="I90" s="32">
        <f t="shared" ca="1" si="13"/>
        <v>23.822744481982301</v>
      </c>
      <c r="J90" s="18">
        <f t="shared" ca="1" si="19"/>
        <v>0</v>
      </c>
      <c r="K90" s="7">
        <f t="shared" ca="1" si="20"/>
        <v>0</v>
      </c>
      <c r="L90" s="13">
        <f t="shared" ca="1" si="15"/>
        <v>4.5863088554532547</v>
      </c>
      <c r="M90" s="13">
        <f t="shared" ca="1" si="16"/>
        <v>0</v>
      </c>
      <c r="N90" s="13">
        <f t="shared" ca="1" si="17"/>
        <v>0</v>
      </c>
    </row>
    <row r="91" spans="1:14" x14ac:dyDescent="0.25">
      <c r="A91" s="26">
        <f ca="1">IF(B91="-","-",IF(DAY(B91)=1,WORKDAY(B91-1,1,Helligdage!$A$2:$A$999),IF(MONTH(B91)=12,WORKDAY(B91,-1,Helligdage!$A$2:$A$999),WORKDAY(B91+1,-1,Helligdage!$A$2:$A$999))))</f>
        <v>47392</v>
      </c>
      <c r="B91" s="26">
        <f t="shared" ca="1" si="22"/>
        <v>47392</v>
      </c>
      <c r="C91" s="14">
        <f t="shared" ca="1" si="23"/>
        <v>56</v>
      </c>
      <c r="D91" s="15">
        <f ca="1">IF(C91=0,"-",IF(DAY(B91)=1,IF(E90&gt;=$B$10,$B$10,E90+SUM(G91:INDEX(G87:G91,MATCH("R",C87:C91,0)+1))),0))</f>
        <v>3006</v>
      </c>
      <c r="E91" s="16">
        <f t="shared" ca="1" si="14"/>
        <v>46714.902961516833</v>
      </c>
      <c r="F91" s="50">
        <f t="shared" ca="1" si="21"/>
        <v>0</v>
      </c>
      <c r="G91" s="16">
        <f t="shared" ca="1" si="18"/>
        <v>0</v>
      </c>
      <c r="H91" s="15">
        <f t="shared" ca="1" si="24"/>
        <v>3006</v>
      </c>
      <c r="I91" s="32">
        <f t="shared" ca="1" si="13"/>
        <v>0</v>
      </c>
      <c r="J91" s="18">
        <f t="shared" ca="1" si="19"/>
        <v>3006</v>
      </c>
      <c r="K91" s="7">
        <f t="shared" ca="1" si="20"/>
        <v>2981.0400353686082</v>
      </c>
      <c r="L91" s="13">
        <f t="shared" ca="1" si="15"/>
        <v>4.5945280335354468</v>
      </c>
      <c r="M91" s="13">
        <f t="shared" ca="1" si="16"/>
        <v>3006</v>
      </c>
      <c r="N91" s="13">
        <f t="shared" ca="1" si="17"/>
        <v>2687.8568613197922</v>
      </c>
    </row>
    <row r="92" spans="1:14" x14ac:dyDescent="0.25">
      <c r="A92" s="26">
        <f ca="1">IF(B92="-","-",IF(DAY(B92)=1,WORKDAY(B92-1,1,Helligdage!$A$2:$A$999),IF(MONTH(B92)=12,WORKDAY(B92,-1,Helligdage!$A$2:$A$999),WORKDAY(B92+1,-1,Helligdage!$A$2:$A$999))))</f>
        <v>47423</v>
      </c>
      <c r="B92" s="26">
        <f t="shared" ca="1" si="22"/>
        <v>47423</v>
      </c>
      <c r="C92" s="14">
        <f t="shared" ca="1" si="23"/>
        <v>57</v>
      </c>
      <c r="D92" s="15">
        <f ca="1">IF(C92=0,"-",IF(DAY(B92)=1,IF(E91&gt;=$B$10,$B$10,E91+SUM(G92:INDEX(G88:G92,MATCH("R",C88:C92,0)+1))),0))</f>
        <v>3006</v>
      </c>
      <c r="E92" s="16">
        <f t="shared" ca="1" si="14"/>
        <v>43708.902961516833</v>
      </c>
      <c r="F92" s="50">
        <f t="shared" ca="1" si="21"/>
        <v>31</v>
      </c>
      <c r="G92" s="16">
        <f t="shared" ca="1" si="18"/>
        <v>107.1243117227112</v>
      </c>
      <c r="H92" s="15">
        <f t="shared" ca="1" si="24"/>
        <v>3006</v>
      </c>
      <c r="I92" s="32">
        <f t="shared" ca="1" si="13"/>
        <v>24.95996463139171</v>
      </c>
      <c r="J92" s="18">
        <f t="shared" ca="1" si="19"/>
        <v>3006</v>
      </c>
      <c r="K92" s="7">
        <f t="shared" ca="1" si="20"/>
        <v>2981.8928036356469</v>
      </c>
      <c r="L92" s="13">
        <f t="shared" ca="1" si="15"/>
        <v>4.6794595403847623</v>
      </c>
      <c r="M92" s="13">
        <f t="shared" ca="1" si="16"/>
        <v>3006</v>
      </c>
      <c r="N92" s="13">
        <f t="shared" ca="1" si="17"/>
        <v>2682.304423778915</v>
      </c>
    </row>
    <row r="93" spans="1:14" x14ac:dyDescent="0.25">
      <c r="A93" s="26">
        <f ca="1">IF(B93="-","-",IF(DAY(B93)=1,WORKDAY(B93-1,1,Helligdage!$A$2:$A$999),IF(MONTH(B93)=12,WORKDAY(B93,-1,Helligdage!$A$2:$A$999),WORKDAY(B93+1,-1,Helligdage!$A$2:$A$999))))</f>
        <v>47455</v>
      </c>
      <c r="B93" s="26">
        <f t="shared" ca="1" si="22"/>
        <v>47453</v>
      </c>
      <c r="C93" s="14">
        <f t="shared" ca="1" si="23"/>
        <v>58</v>
      </c>
      <c r="D93" s="15">
        <f ca="1">IF(C93=0,"-",IF(DAY(B93)=1,IF(E92&gt;=$B$10,$B$10,E92+SUM(G93:INDEX(G89:G93,MATCH("R",C89:C93,0)+1))),0))</f>
        <v>3006</v>
      </c>
      <c r="E93" s="16">
        <f t="shared" ca="1" si="14"/>
        <v>40702.902961516833</v>
      </c>
      <c r="F93" s="50">
        <f t="shared" ca="1" si="21"/>
        <v>32</v>
      </c>
      <c r="G93" s="16">
        <f t="shared" ca="1" si="18"/>
        <v>103.46436207876862</v>
      </c>
      <c r="H93" s="15">
        <f t="shared" ca="1" si="24"/>
        <v>3006</v>
      </c>
      <c r="I93" s="32">
        <f t="shared" ca="1" si="13"/>
        <v>24.10719636435309</v>
      </c>
      <c r="J93" s="18">
        <f t="shared" ca="1" si="19"/>
        <v>3006</v>
      </c>
      <c r="K93" s="7">
        <f t="shared" ca="1" si="20"/>
        <v>2985.6553509222022</v>
      </c>
      <c r="L93" s="13">
        <f t="shared" ca="1" si="15"/>
        <v>4.7671307732614743</v>
      </c>
      <c r="M93" s="13">
        <f t="shared" ca="1" si="16"/>
        <v>3006</v>
      </c>
      <c r="N93" s="13">
        <f t="shared" ca="1" si="17"/>
        <v>2676.5849059892921</v>
      </c>
    </row>
    <row r="94" spans="1:14" x14ac:dyDescent="0.25">
      <c r="A94" s="26">
        <f ca="1">IF(B94="-","-",IF(DAY(B94)=1,WORKDAY(B94-1,1,Helligdage!$A$2:$A$999),IF(MONTH(B94)=12,WORKDAY(B94,-1,Helligdage!$A$2:$A$999),WORKDAY(B94+1,-1,Helligdage!$A$2:$A$999))))</f>
        <v>47480</v>
      </c>
      <c r="B94" s="26">
        <f t="shared" ca="1" si="22"/>
        <v>47483</v>
      </c>
      <c r="C94" s="14" t="str">
        <f t="shared" ca="1" si="23"/>
        <v>R</v>
      </c>
      <c r="D94" s="15">
        <f ca="1">IF(C94=0,"-",IF(DAY(B94)=1,IF(E93&gt;=$B$10,$B$10,E93+SUM(G94:INDEX(G90:G94,MATCH("R",C90:C94,0)+1))),0))</f>
        <v>0</v>
      </c>
      <c r="E94" s="16">
        <f t="shared" ca="1" si="14"/>
        <v>41000.807725780964</v>
      </c>
      <c r="F94" s="50">
        <f t="shared" ca="1" si="21"/>
        <v>29</v>
      </c>
      <c r="G94" s="16">
        <f t="shared" ca="1" si="18"/>
        <v>87.316090462651175</v>
      </c>
      <c r="H94" s="15">
        <f t="shared" ca="1" si="24"/>
        <v>-297.90476426413102</v>
      </c>
      <c r="I94" s="32">
        <f t="shared" ca="1" si="13"/>
        <v>20.344649077797726</v>
      </c>
      <c r="J94" s="18">
        <f t="shared" ca="1" si="19"/>
        <v>0</v>
      </c>
      <c r="K94" s="7">
        <f t="shared" ca="1" si="20"/>
        <v>-0.70667419562435085</v>
      </c>
      <c r="L94" s="13">
        <f t="shared" ca="1" si="15"/>
        <v>4.8356239239464056</v>
      </c>
      <c r="M94" s="13">
        <f t="shared" ca="1" si="16"/>
        <v>0</v>
      </c>
      <c r="N94" s="13">
        <f t="shared" ca="1" si="17"/>
        <v>0</v>
      </c>
    </row>
    <row r="95" spans="1:14" x14ac:dyDescent="0.25">
      <c r="A95" s="26">
        <f ca="1">IF(B95="-","-",IF(DAY(B95)=1,WORKDAY(B95-1,1,Helligdage!$A$2:$A$999),IF(MONTH(B95)=12,WORKDAY(B95,-1,Helligdage!$A$2:$A$999),WORKDAY(B95+1,-1,Helligdage!$A$2:$A$999))))</f>
        <v>47485</v>
      </c>
      <c r="B95" s="26">
        <f t="shared" ca="1" si="22"/>
        <v>47484</v>
      </c>
      <c r="C95" s="14">
        <f t="shared" ca="1" si="23"/>
        <v>59</v>
      </c>
      <c r="D95" s="15">
        <f ca="1">IF(C95=0,"-",IF(DAY(B95)=1,IF(E94&gt;=$B$10,$B$10,E94+SUM(G95:INDEX(G91:G95,MATCH("R",C91:C95,0)+1))),0))</f>
        <v>3006</v>
      </c>
      <c r="E95" s="16">
        <f t="shared" ca="1" si="14"/>
        <v>37994.807725780964</v>
      </c>
      <c r="F95" s="50">
        <f t="shared" ca="1" si="21"/>
        <v>1</v>
      </c>
      <c r="G95" s="16">
        <f t="shared" ca="1" si="18"/>
        <v>3.0329364619070849</v>
      </c>
      <c r="H95" s="15">
        <f t="shared" ca="1" si="24"/>
        <v>3006</v>
      </c>
      <c r="I95" s="32">
        <f t="shared" ca="1" si="13"/>
        <v>0.70667419562435085</v>
      </c>
      <c r="J95" s="18">
        <f t="shared" ca="1" si="19"/>
        <v>3006</v>
      </c>
      <c r="K95" s="7">
        <f t="shared" ca="1" si="20"/>
        <v>2986.3540820216804</v>
      </c>
      <c r="L95" s="13">
        <f t="shared" ca="1" si="15"/>
        <v>4.8493225540833915</v>
      </c>
      <c r="M95" s="13">
        <f t="shared" ca="1" si="16"/>
        <v>3006</v>
      </c>
      <c r="N95" s="13">
        <f t="shared" ca="1" si="17"/>
        <v>2671.2339348295204</v>
      </c>
    </row>
    <row r="96" spans="1:14" x14ac:dyDescent="0.25">
      <c r="A96" s="26">
        <f ca="1">IF(B96="-","-",IF(DAY(B96)=1,WORKDAY(B96-1,1,Helligdage!$A$2:$A$999),IF(MONTH(B96)=12,WORKDAY(B96,-1,Helligdage!$A$2:$A$999),WORKDAY(B96+1,-1,Helligdage!$A$2:$A$999))))</f>
        <v>47515</v>
      </c>
      <c r="B96" s="26">
        <f t="shared" ca="1" si="22"/>
        <v>47515</v>
      </c>
      <c r="C96" s="14">
        <f t="shared" ca="1" si="23"/>
        <v>60</v>
      </c>
      <c r="D96" s="15">
        <f ca="1">IF(C96=0,"-",IF(DAY(B96)=1,IF(E95&gt;=$B$10,$B$10,E95+SUM(G96:INDEX(G92:G96,MATCH("R",C92:C96,0)+1))),0))</f>
        <v>3006</v>
      </c>
      <c r="E96" s="16">
        <f t="shared" ca="1" si="14"/>
        <v>34988.807725780964</v>
      </c>
      <c r="F96" s="50">
        <f t="shared" ca="1" si="21"/>
        <v>30</v>
      </c>
      <c r="G96" s="16">
        <f t="shared" ca="1" si="18"/>
        <v>84.317244542144053</v>
      </c>
      <c r="H96" s="15">
        <f t="shared" ca="1" si="24"/>
        <v>3006</v>
      </c>
      <c r="I96" s="32">
        <f t="shared" ca="1" si="13"/>
        <v>19.645917978319567</v>
      </c>
      <c r="J96" s="18">
        <f t="shared" ca="1" si="19"/>
        <v>3006</v>
      </c>
      <c r="K96" s="7">
        <f t="shared" ca="1" si="20"/>
        <v>2989.1144972512852</v>
      </c>
      <c r="L96" s="13">
        <f t="shared" ca="1" si="15"/>
        <v>4.9315143349053097</v>
      </c>
      <c r="M96" s="13">
        <f t="shared" ca="1" si="16"/>
        <v>3006</v>
      </c>
      <c r="N96" s="13">
        <f t="shared" ca="1" si="17"/>
        <v>2665.8936612165694</v>
      </c>
    </row>
    <row r="97" spans="1:14" x14ac:dyDescent="0.25">
      <c r="A97" s="26">
        <f ca="1">IF(B97="-","-",IF(DAY(B97)=1,WORKDAY(B97-1,1,Helligdage!$A$2:$A$999),IF(MONTH(B97)=12,WORKDAY(B97,-1,Helligdage!$A$2:$A$999),WORKDAY(B97+1,-1,Helligdage!$A$2:$A$999))))</f>
        <v>47543</v>
      </c>
      <c r="B97" s="26">
        <f t="shared" ca="1" si="22"/>
        <v>47543</v>
      </c>
      <c r="C97" s="14">
        <f t="shared" ca="1" si="23"/>
        <v>61</v>
      </c>
      <c r="D97" s="15">
        <f ca="1">IF(C97=0,"-",IF(DAY(B97)=1,IF(E96&gt;=$B$10,$B$10,E96+SUM(G97:INDEX(G93:G97,MATCH("R",C93:C97,0)+1))),0))</f>
        <v>3006</v>
      </c>
      <c r="E97" s="16">
        <f t="shared" ca="1" si="14"/>
        <v>31982.807725780964</v>
      </c>
      <c r="F97" s="50">
        <f t="shared" ca="1" si="21"/>
        <v>28</v>
      </c>
      <c r="G97" s="16">
        <f t="shared" ca="1" si="18"/>
        <v>72.469968878603851</v>
      </c>
      <c r="H97" s="15">
        <f t="shared" ca="1" si="24"/>
        <v>3006</v>
      </c>
      <c r="I97" s="32">
        <f t="shared" ca="1" si="13"/>
        <v>16.8855027487147</v>
      </c>
      <c r="J97" s="18">
        <f t="shared" ca="1" si="19"/>
        <v>3006</v>
      </c>
      <c r="K97" s="7">
        <f t="shared" ca="1" si="20"/>
        <v>2988.911454395919</v>
      </c>
      <c r="L97" s="13">
        <f t="shared" ca="1" si="15"/>
        <v>5.0082266636724331</v>
      </c>
      <c r="M97" s="13">
        <f t="shared" ca="1" si="16"/>
        <v>3006</v>
      </c>
      <c r="N97" s="13">
        <f t="shared" ca="1" si="17"/>
        <v>2660.9190385419001</v>
      </c>
    </row>
    <row r="98" spans="1:14" x14ac:dyDescent="0.25">
      <c r="A98" s="26">
        <f ca="1">IF(B98="-","-",IF(DAY(B98)=1,WORKDAY(B98-1,1,Helligdage!$A$2:$A$999),IF(MONTH(B98)=12,WORKDAY(B98,-1,Helligdage!$A$2:$A$999),WORKDAY(B98+1,-1,Helligdage!$A$2:$A$999))))</f>
        <v>47571</v>
      </c>
      <c r="B98" s="26">
        <f t="shared" ca="1" si="22"/>
        <v>47573</v>
      </c>
      <c r="C98" s="14" t="str">
        <f t="shared" ca="1" si="23"/>
        <v>R</v>
      </c>
      <c r="D98" s="15">
        <f ca="1">IF(C98=0,"-",IF(DAY(B98)=1,IF(E97&gt;=$B$10,$B$10,E97+SUM(G98:INDEX(G94:G98,MATCH("R",C94:C98,0)+1))),0))</f>
        <v>0</v>
      </c>
      <c r="E98" s="16">
        <f t="shared" ca="1" si="14"/>
        <v>32215.969273106028</v>
      </c>
      <c r="F98" s="50">
        <f t="shared" ca="1" si="21"/>
        <v>31</v>
      </c>
      <c r="G98" s="16">
        <f t="shared" ca="1" si="18"/>
        <v>73.341397442407299</v>
      </c>
      <c r="H98" s="15">
        <f t="shared" ca="1" si="24"/>
        <v>-233.16154732506229</v>
      </c>
      <c r="I98" s="32">
        <f t="shared" ca="1" si="13"/>
        <v>17.088545604080903</v>
      </c>
      <c r="J98" s="18">
        <f t="shared" ca="1" si="19"/>
        <v>0</v>
      </c>
      <c r="K98" s="7">
        <f t="shared" ca="1" si="20"/>
        <v>0</v>
      </c>
      <c r="L98" s="13">
        <f t="shared" ca="1" si="15"/>
        <v>5.0849389924395565</v>
      </c>
      <c r="M98" s="13">
        <f t="shared" ca="1" si="16"/>
        <v>0</v>
      </c>
      <c r="N98" s="13">
        <f t="shared" ca="1" si="17"/>
        <v>0</v>
      </c>
    </row>
    <row r="99" spans="1:14" x14ac:dyDescent="0.25">
      <c r="A99" s="26">
        <f ca="1">IF(B99="-","-",IF(DAY(B99)=1,WORKDAY(B99-1,1,Helligdage!$A$2:$A$999),IF(MONTH(B99)=12,WORKDAY(B99,-1,Helligdage!$A$2:$A$999),WORKDAY(B99+1,-1,Helligdage!$A$2:$A$999))))</f>
        <v>47574</v>
      </c>
      <c r="B99" s="26">
        <f t="shared" ca="1" si="22"/>
        <v>47574</v>
      </c>
      <c r="C99" s="14">
        <f t="shared" ca="1" si="23"/>
        <v>62</v>
      </c>
      <c r="D99" s="15">
        <f ca="1">IF(C99=0,"-",IF(DAY(B99)=1,IF(E98&gt;=$B$10,$B$10,E98+SUM(G99:INDEX(G95:G99,MATCH("R",C95:C99,0)+1))),0))</f>
        <v>3006</v>
      </c>
      <c r="E99" s="16">
        <f t="shared" ca="1" si="14"/>
        <v>29209.969273106028</v>
      </c>
      <c r="F99" s="50">
        <f t="shared" ca="1" si="21"/>
        <v>0</v>
      </c>
      <c r="G99" s="16">
        <f t="shared" ca="1" si="18"/>
        <v>0</v>
      </c>
      <c r="H99" s="15">
        <f t="shared" ca="1" si="24"/>
        <v>3006</v>
      </c>
      <c r="I99" s="32">
        <f t="shared" ca="1" si="13"/>
        <v>0</v>
      </c>
      <c r="J99" s="18">
        <f t="shared" ca="1" si="19"/>
        <v>3006</v>
      </c>
      <c r="K99" s="7">
        <f t="shared" ca="1" si="20"/>
        <v>2990.8964452029772</v>
      </c>
      <c r="L99" s="13">
        <f t="shared" ca="1" si="15"/>
        <v>5.0931581705217486</v>
      </c>
      <c r="M99" s="13">
        <f t="shared" ca="1" si="16"/>
        <v>3006</v>
      </c>
      <c r="N99" s="13">
        <f t="shared" ca="1" si="17"/>
        <v>2655.4222477806607</v>
      </c>
    </row>
    <row r="100" spans="1:14" x14ac:dyDescent="0.25">
      <c r="A100" s="26">
        <f ca="1">IF(B100="-","-",IF(DAY(B100)=1,WORKDAY(B100-1,1,Helligdage!$A$2:$A$999),IF(MONTH(B100)=12,WORKDAY(B100,-1,Helligdage!$A$2:$A$999),WORKDAY(B100+1,-1,Helligdage!$A$2:$A$999))))</f>
        <v>47604</v>
      </c>
      <c r="B100" s="26">
        <f t="shared" ca="1" si="22"/>
        <v>47604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3006</v>
      </c>
      <c r="E100" s="16">
        <f t="shared" ca="1" si="14"/>
        <v>26203.969273106028</v>
      </c>
      <c r="F100" s="50">
        <f t="shared" ca="1" si="21"/>
        <v>30</v>
      </c>
      <c r="G100" s="16">
        <f t="shared" ca="1" si="18"/>
        <v>64.822123592372279</v>
      </c>
      <c r="H100" s="15">
        <f t="shared" ca="1" si="24"/>
        <v>3006</v>
      </c>
      <c r="I100" s="32">
        <f t="shared" ca="1" si="13"/>
        <v>15.103554797022742</v>
      </c>
      <c r="J100" s="18">
        <f t="shared" ca="1" si="19"/>
        <v>3006</v>
      </c>
      <c r="K100" s="7">
        <f t="shared" ca="1" si="20"/>
        <v>2991.095828402727</v>
      </c>
      <c r="L100" s="13">
        <f t="shared" ca="1" si="15"/>
        <v>5.1753499513436667</v>
      </c>
      <c r="M100" s="13">
        <f t="shared" ca="1" si="16"/>
        <v>3006</v>
      </c>
      <c r="N100" s="13">
        <f t="shared" ca="1" si="17"/>
        <v>2650.113584553465</v>
      </c>
    </row>
    <row r="101" spans="1:14" x14ac:dyDescent="0.25">
      <c r="A101" s="26">
        <f ca="1">IF(B101="-","-",IF(DAY(B101)=1,WORKDAY(B101-1,1,Helligdage!$A$2:$A$999),IF(MONTH(B101)=12,WORKDAY(B101,-1,Helligdage!$A$2:$A$999),WORKDAY(B101+1,-1,Helligdage!$A$2:$A$999))))</f>
        <v>47637</v>
      </c>
      <c r="B101" s="26">
        <f t="shared" ca="1" si="22"/>
        <v>47635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3006</v>
      </c>
      <c r="E101" s="16">
        <f t="shared" ca="1" si="14"/>
        <v>23197.969273106028</v>
      </c>
      <c r="F101" s="50">
        <f t="shared" ca="1" si="21"/>
        <v>33</v>
      </c>
      <c r="G101" s="16">
        <f t="shared" ca="1" si="18"/>
        <v>63.966401705034166</v>
      </c>
      <c r="H101" s="15">
        <f t="shared" ca="1" si="24"/>
        <v>3006</v>
      </c>
      <c r="I101" s="32">
        <f t="shared" ca="1" si="13"/>
        <v>14.904171597272962</v>
      </c>
      <c r="J101" s="18">
        <f t="shared" ca="1" si="19"/>
        <v>3006</v>
      </c>
      <c r="K101" s="7">
        <f t="shared" ca="1" si="20"/>
        <v>2994.8047235848794</v>
      </c>
      <c r="L101" s="13">
        <f t="shared" ca="1" si="15"/>
        <v>5.265760910247776</v>
      </c>
      <c r="M101" s="13">
        <f t="shared" ca="1" si="16"/>
        <v>3006</v>
      </c>
      <c r="N101" s="13">
        <f t="shared" ca="1" si="17"/>
        <v>2644.2863121617147</v>
      </c>
    </row>
    <row r="102" spans="1:14" x14ac:dyDescent="0.25">
      <c r="A102" s="26">
        <f ca="1">IF(B102="-","-",IF(DAY(B102)=1,WORKDAY(B102-1,1,Helligdage!$A$2:$A$999),IF(MONTH(B102)=12,WORKDAY(B102,-1,Helligdage!$A$2:$A$999),WORKDAY(B102+1,-1,Helligdage!$A$2:$A$999))))</f>
        <v>47662</v>
      </c>
      <c r="B102" s="26">
        <f t="shared" ca="1" si="22"/>
        <v>47664</v>
      </c>
      <c r="C102" s="14" t="str">
        <f t="shared" ca="1" si="23"/>
        <v>R</v>
      </c>
      <c r="D102" s="15">
        <f ca="1">IF(C102=0,"-",IF(DAY(B102)=1,IF(E101&gt;=$B$10,$B$10,E101+SUM(G102:INDEX(G98:G102,MATCH("R",C98:C102,0)+1))),0))</f>
        <v>0</v>
      </c>
      <c r="E102" s="16">
        <f t="shared" ca="1" si="14"/>
        <v>23374.806195034853</v>
      </c>
      <c r="F102" s="50">
        <f t="shared" ca="1" si="21"/>
        <v>28</v>
      </c>
      <c r="G102" s="16">
        <f t="shared" ca="1" si="18"/>
        <v>48.048396631419607</v>
      </c>
      <c r="H102" s="15">
        <f t="shared" ca="1" si="24"/>
        <v>-176.83692192882603</v>
      </c>
      <c r="I102" s="32">
        <f t="shared" ca="1" si="13"/>
        <v>11.19527641512077</v>
      </c>
      <c r="J102" s="18">
        <f t="shared" ca="1" si="19"/>
        <v>0</v>
      </c>
      <c r="K102" s="7">
        <f t="shared" ca="1" si="20"/>
        <v>0</v>
      </c>
      <c r="L102" s="13">
        <f t="shared" ca="1" si="15"/>
        <v>5.3342540609327074</v>
      </c>
      <c r="M102" s="13">
        <f t="shared" ca="1" si="16"/>
        <v>0</v>
      </c>
      <c r="N102" s="13">
        <f t="shared" ca="1" si="17"/>
        <v>0</v>
      </c>
    </row>
    <row r="103" spans="1:14" x14ac:dyDescent="0.25">
      <c r="A103" s="26">
        <f ca="1">IF(B103="-","-",IF(DAY(B103)=1,WORKDAY(B103-1,1,Helligdage!$A$2:$A$999),IF(MONTH(B103)=12,WORKDAY(B103,-1,Helligdage!$A$2:$A$999),WORKDAY(B103+1,-1,Helligdage!$A$2:$A$999))))</f>
        <v>47665</v>
      </c>
      <c r="B103" s="26">
        <f t="shared" ca="1" si="22"/>
        <v>47665</v>
      </c>
      <c r="C103" s="14">
        <f t="shared" ca="1" si="23"/>
        <v>65</v>
      </c>
      <c r="D103" s="15">
        <f ca="1">IF(C103=0,"-",IF(DAY(B103)=1,IF(E102&gt;=$B$10,$B$10,E102+SUM(G103:INDEX(G99:G103,MATCH("R",C99:C103,0)+1))),0))</f>
        <v>3006</v>
      </c>
      <c r="E103" s="16">
        <f t="shared" ca="1" si="14"/>
        <v>20368.806195034853</v>
      </c>
      <c r="F103" s="50">
        <f t="shared" ca="1" si="21"/>
        <v>0</v>
      </c>
      <c r="G103" s="16">
        <f t="shared" ca="1" si="18"/>
        <v>0</v>
      </c>
      <c r="H103" s="15">
        <f t="shared" ca="1" si="24"/>
        <v>3006</v>
      </c>
      <c r="I103" s="32">
        <f t="shared" ca="1" si="13"/>
        <v>0</v>
      </c>
      <c r="J103" s="18">
        <f t="shared" ca="1" si="19"/>
        <v>3006</v>
      </c>
      <c r="K103" s="7">
        <f t="shared" ca="1" si="20"/>
        <v>2995.1168631425703</v>
      </c>
      <c r="L103" s="13">
        <f t="shared" ca="1" si="15"/>
        <v>5.3424732390148995</v>
      </c>
      <c r="M103" s="13">
        <f t="shared" ca="1" si="16"/>
        <v>3006</v>
      </c>
      <c r="N103" s="13">
        <f t="shared" ca="1" si="17"/>
        <v>2639.3520093280467</v>
      </c>
    </row>
    <row r="104" spans="1:14" x14ac:dyDescent="0.25">
      <c r="A104" s="26">
        <f ca="1">IF(B104="-","-",IF(DAY(B104)=1,WORKDAY(B104-1,1,Helligdage!$A$2:$A$999),IF(MONTH(B104)=12,WORKDAY(B104,-1,Helligdage!$A$2:$A$999),WORKDAY(B104+1,-1,Helligdage!$A$2:$A$999))))</f>
        <v>47696</v>
      </c>
      <c r="B104" s="26">
        <f t="shared" ca="1" si="22"/>
        <v>47696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3006</v>
      </c>
      <c r="E104" s="16">
        <f t="shared" ca="1" si="14"/>
        <v>17362.806195034853</v>
      </c>
      <c r="F104" s="50">
        <f t="shared" ca="1" si="21"/>
        <v>31</v>
      </c>
      <c r="G104" s="16">
        <f t="shared" ca="1" si="18"/>
        <v>46.708741877381293</v>
      </c>
      <c r="H104" s="15">
        <f t="shared" ca="1" si="24"/>
        <v>3006</v>
      </c>
      <c r="I104" s="32">
        <f t="shared" ca="1" si="13"/>
        <v>10.883136857429841</v>
      </c>
      <c r="J104" s="18">
        <f t="shared" ca="1" si="19"/>
        <v>3006</v>
      </c>
      <c r="K104" s="7">
        <f t="shared" ca="1" si="20"/>
        <v>2996.4237226281239</v>
      </c>
      <c r="L104" s="13">
        <f t="shared" ca="1" si="15"/>
        <v>5.427404745864215</v>
      </c>
      <c r="M104" s="13">
        <f t="shared" ca="1" si="16"/>
        <v>3006</v>
      </c>
      <c r="N104" s="13">
        <f t="shared" ca="1" si="17"/>
        <v>2633.8997706351765</v>
      </c>
    </row>
    <row r="105" spans="1:14" x14ac:dyDescent="0.25">
      <c r="A105" s="26">
        <f ca="1">IF(B105="-","-",IF(DAY(B105)=1,WORKDAY(B105-1,1,Helligdage!$A$2:$A$999),IF(MONTH(B105)=12,WORKDAY(B105,-1,Helligdage!$A$2:$A$999),WORKDAY(B105+1,-1,Helligdage!$A$2:$A$999))))</f>
        <v>47728</v>
      </c>
      <c r="B105" s="26">
        <f t="shared" ca="1" si="22"/>
        <v>47727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3006</v>
      </c>
      <c r="E105" s="16">
        <f t="shared" ca="1" si="14"/>
        <v>14356.806195034853</v>
      </c>
      <c r="F105" s="50">
        <f t="shared" ca="1" si="21"/>
        <v>32</v>
      </c>
      <c r="G105" s="16">
        <f t="shared" ca="1" si="18"/>
        <v>41.099902883589351</v>
      </c>
      <c r="H105" s="15">
        <f t="shared" ca="1" si="24"/>
        <v>3006</v>
      </c>
      <c r="I105" s="32">
        <f t="shared" ca="1" si="13"/>
        <v>9.5762773718763192</v>
      </c>
      <c r="J105" s="18">
        <f t="shared" ca="1" si="19"/>
        <v>3006</v>
      </c>
      <c r="K105" s="7">
        <f t="shared" ca="1" si="20"/>
        <v>2998.8239962591342</v>
      </c>
      <c r="L105" s="13">
        <f t="shared" ca="1" si="15"/>
        <v>5.5150759787409269</v>
      </c>
      <c r="M105" s="13">
        <f t="shared" ca="1" si="16"/>
        <v>3006</v>
      </c>
      <c r="N105" s="13">
        <f t="shared" ca="1" si="17"/>
        <v>2628.2834668104947</v>
      </c>
    </row>
    <row r="106" spans="1:14" x14ac:dyDescent="0.25">
      <c r="A106" s="26">
        <f ca="1">IF(B106="-","-",IF(DAY(B106)=1,WORKDAY(B106-1,1,Helligdage!$A$2:$A$999),IF(MONTH(B106)=12,WORKDAY(B106,-1,Helligdage!$A$2:$A$999),WORKDAY(B106+1,-1,Helligdage!$A$2:$A$999))))</f>
        <v>47756</v>
      </c>
      <c r="B106" s="26">
        <f ca="1">IF(C106=0,"-",IF(AND(DAY(B105)=1,OR(MONTH(B105)=3,MONTH(B105)=6,MONTH(B105)=9,MONTH(B105)=12)),EOMONTH(B105,0),EOMONTH(B105,0)+1))</f>
        <v>47756</v>
      </c>
      <c r="C106" s="14" t="str">
        <f t="shared" ca="1" si="23"/>
        <v>R</v>
      </c>
      <c r="D106" s="15">
        <f ca="1">IF(C106=0,"-",IF(DAY(B106)=1,IF(E105&gt;=$B$10,$B$10,E105+SUM(G106:INDEX(G102:G106,MATCH("R",C102:C106,0)+1))),0))</f>
        <v>0</v>
      </c>
      <c r="E106" s="16">
        <f t="shared" ca="1" si="14"/>
        <v>14475.413139112843</v>
      </c>
      <c r="F106" s="50">
        <f t="shared" ca="1" si="21"/>
        <v>29</v>
      </c>
      <c r="G106" s="16">
        <f t="shared" ca="1" si="18"/>
        <v>30.798299317019971</v>
      </c>
      <c r="H106" s="15">
        <f t="shared" ca="1" si="24"/>
        <v>-118.60694407799062</v>
      </c>
      <c r="I106" s="32">
        <f t="shared" ca="1" si="13"/>
        <v>7.1760037408656538</v>
      </c>
      <c r="J106" s="18">
        <f t="shared" ca="1" si="19"/>
        <v>0</v>
      </c>
      <c r="K106" s="7">
        <f t="shared" ca="1" si="20"/>
        <v>0</v>
      </c>
      <c r="L106" s="13">
        <f t="shared" ca="1" si="15"/>
        <v>5.5917883075080503</v>
      </c>
      <c r="M106" s="13">
        <f t="shared" ca="1" si="16"/>
        <v>0</v>
      </c>
      <c r="N106" s="13">
        <f t="shared" ca="1" si="17"/>
        <v>0</v>
      </c>
    </row>
    <row r="107" spans="1:14" x14ac:dyDescent="0.25">
      <c r="A107" s="26">
        <f ca="1">IF(B107="-","-",IF(DAY(B107)=1,WORKDAY(B107-1,1,Helligdage!$A$2:$A$999),IF(MONTH(B107)=12,WORKDAY(B107,-1,Helligdage!$A$2:$A$999),WORKDAY(B107+1,-1,Helligdage!$A$2:$A$999))))</f>
        <v>47757</v>
      </c>
      <c r="B107" s="26">
        <f t="shared" ca="1" si="22"/>
        <v>47757</v>
      </c>
      <c r="C107" s="14">
        <f t="shared" ca="1" si="23"/>
        <v>68</v>
      </c>
      <c r="D107" s="15">
        <f ca="1">IF(C107=0,"-",IF(DAY(B107)=1,IF(E106&gt;=$B$10,$B$10,E106+SUM(G107:INDEX(G103:G107,MATCH("R",C103:C107,0)+1))),0))</f>
        <v>3006</v>
      </c>
      <c r="E107" s="16">
        <f t="shared" ca="1" si="14"/>
        <v>11469.413139112843</v>
      </c>
      <c r="F107" s="50">
        <f t="shared" ca="1" si="21"/>
        <v>0</v>
      </c>
      <c r="G107" s="16">
        <f t="shared" ca="1" si="18"/>
        <v>0</v>
      </c>
      <c r="H107" s="15">
        <f t="shared" ca="1" si="24"/>
        <v>3006</v>
      </c>
      <c r="I107" s="32">
        <f t="shared" ca="1" si="13"/>
        <v>0</v>
      </c>
      <c r="J107" s="18">
        <f t="shared" ca="1" si="19"/>
        <v>3006</v>
      </c>
      <c r="K107" s="7">
        <f t="shared" ca="1" si="20"/>
        <v>2999.8718454251975</v>
      </c>
      <c r="L107" s="13">
        <f t="shared" ca="1" si="15"/>
        <v>5.5945280335354477</v>
      </c>
      <c r="M107" s="13">
        <f t="shared" ca="1" si="16"/>
        <v>3006</v>
      </c>
      <c r="N107" s="13">
        <f t="shared" ca="1" si="17"/>
        <v>2623.204036428494</v>
      </c>
    </row>
    <row r="108" spans="1:14" x14ac:dyDescent="0.25">
      <c r="A108" s="26">
        <f ca="1">IF(B108="-","-",IF(DAY(B108)=1,WORKDAY(B108-1,1,Helligdage!$A$2:$A$999),IF(MONTH(B108)=12,WORKDAY(B108,-1,Helligdage!$A$2:$A$999),WORKDAY(B108+1,-1,Helligdage!$A$2:$A$999))))</f>
        <v>47788</v>
      </c>
      <c r="B108" s="26">
        <f t="shared" ca="1" si="22"/>
        <v>47788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3006</v>
      </c>
      <c r="E108" s="16">
        <f t="shared" ca="1" si="14"/>
        <v>8463.4131391128431</v>
      </c>
      <c r="F108" s="50">
        <f t="shared" ca="1" si="21"/>
        <v>31</v>
      </c>
      <c r="G108" s="16">
        <f t="shared" ca="1" si="18"/>
        <v>26.301092595719041</v>
      </c>
      <c r="H108" s="15">
        <f t="shared" ca="1" si="24"/>
        <v>3006</v>
      </c>
      <c r="I108" s="32">
        <f t="shared" ca="1" si="13"/>
        <v>6.1281545748025366</v>
      </c>
      <c r="J108" s="18">
        <f t="shared" ca="1" si="19"/>
        <v>3006</v>
      </c>
      <c r="K108" s="7">
        <f t="shared" ca="1" si="20"/>
        <v>3001.4779635786222</v>
      </c>
      <c r="L108" s="13">
        <f t="shared" ca="1" si="15"/>
        <v>5.6794595403847632</v>
      </c>
      <c r="M108" s="13">
        <f t="shared" ca="1" si="16"/>
        <v>3006</v>
      </c>
      <c r="N108" s="13">
        <f t="shared" ca="1" si="17"/>
        <v>2617.7851553939972</v>
      </c>
    </row>
    <row r="109" spans="1:14" x14ac:dyDescent="0.25">
      <c r="A109" s="26">
        <f ca="1">IF(B109="-","-",IF(DAY(B109)=1,WORKDAY(B109-1,1,Helligdage!$A$2:$A$999),IF(MONTH(B109)=12,WORKDAY(B109,-1,Helligdage!$A$2:$A$999),WORKDAY(B109+1,-1,Helligdage!$A$2:$A$999))))</f>
        <v>47819</v>
      </c>
      <c r="B109" s="26">
        <f t="shared" ca="1" si="22"/>
        <v>47818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3006</v>
      </c>
      <c r="E109" s="16">
        <f t="shared" ca="1" si="14"/>
        <v>5457.4131391128431</v>
      </c>
      <c r="F109" s="50">
        <f t="shared" ca="1" si="21"/>
        <v>31</v>
      </c>
      <c r="G109" s="16">
        <f t="shared" ca="1" si="18"/>
        <v>19.407881636814931</v>
      </c>
      <c r="H109" s="15">
        <f ca="1">IF(B109="-",0,IF(D109&gt;=E108,E108,IF(DAY(B109)=1,D109,-SUM(G106:G109))))</f>
        <v>3006</v>
      </c>
      <c r="I109" s="32">
        <f t="shared" ca="1" si="13"/>
        <v>4.5220364213778792</v>
      </c>
      <c r="J109" s="18">
        <f t="shared" ca="1" si="19"/>
        <v>3006</v>
      </c>
      <c r="K109" s="7">
        <f t="shared" ca="1" si="20"/>
        <v>3003.178143611658</v>
      </c>
      <c r="L109" s="13">
        <f t="shared" ca="1" si="15"/>
        <v>5.7643910472340787</v>
      </c>
      <c r="M109" s="13">
        <f t="shared" ca="1" si="16"/>
        <v>3006</v>
      </c>
      <c r="N109" s="13">
        <f t="shared" ca="1" si="17"/>
        <v>2612.3774684074128</v>
      </c>
    </row>
    <row r="110" spans="1:14" x14ac:dyDescent="0.25">
      <c r="A110" s="26">
        <f ca="1">IF(B110="-","-",IF(DAY(B110)=1,WORKDAY(B110-1,1,Helligdage!$A$2:$A$999),IF(MONTH(B110)=12,WORKDAY(B110,-1,Helligdage!$A$2:$A$999),WORKDAY(B110+1,-1,Helligdage!$A$2:$A$999))))</f>
        <v>47847</v>
      </c>
      <c r="B110" s="26">
        <f t="shared" ca="1" si="22"/>
        <v>47848</v>
      </c>
      <c r="C110" s="14" t="str">
        <f t="shared" ca="1" si="23"/>
        <v>R</v>
      </c>
      <c r="D110" s="15">
        <f ca="1">IF(C110=0,"-",IF(DAY(B110)=1,IF(E109&gt;=$B$10,$B$10,E109+SUM(G110:INDEX(G106:G110,MATCH("R",C106:C110,0)+1))),0))</f>
        <v>0</v>
      </c>
      <c r="E110" s="16">
        <f t="shared" ca="1" si="14"/>
        <v>5515.2330849691616</v>
      </c>
      <c r="F110" s="50">
        <f t="shared" ca="1" si="21"/>
        <v>30</v>
      </c>
      <c r="G110" s="16">
        <f t="shared" ca="1" si="18"/>
        <v>12.110971623784666</v>
      </c>
      <c r="H110" s="15">
        <f t="shared" ca="1" si="24"/>
        <v>-57.81994585631864</v>
      </c>
      <c r="I110" s="32">
        <f t="shared" ca="1" si="13"/>
        <v>2.8218563883418275</v>
      </c>
      <c r="J110" s="18">
        <f t="shared" ca="1" si="19"/>
        <v>0</v>
      </c>
      <c r="K110" s="7">
        <f t="shared" ca="1" si="20"/>
        <v>-9.5058442020660258E-2</v>
      </c>
      <c r="L110" s="13">
        <f t="shared" ca="1" si="15"/>
        <v>5.8411033760012021</v>
      </c>
      <c r="M110" s="13">
        <f t="shared" ca="1" si="16"/>
        <v>0</v>
      </c>
      <c r="N110" s="13">
        <f t="shared" ca="1" si="17"/>
        <v>0</v>
      </c>
    </row>
    <row r="111" spans="1:14" x14ac:dyDescent="0.25">
      <c r="A111" s="26">
        <f ca="1">IF(B111="-","-",IF(DAY(B111)=1,WORKDAY(B111-1,1,Helligdage!$A$2:$A$999),IF(MONTH(B111)=12,WORKDAY(B111,-1,Helligdage!$A$2:$A$999),WORKDAY(B111+1,-1,Helligdage!$A$2:$A$999))))</f>
        <v>47850</v>
      </c>
      <c r="B111" s="26">
        <f t="shared" ca="1" si="22"/>
        <v>47849</v>
      </c>
      <c r="C111" s="14">
        <f t="shared" ca="1" si="23"/>
        <v>71</v>
      </c>
      <c r="D111" s="15">
        <f ca="1">IF(C111=0,"-",IF(DAY(B111)=1,IF(E110&gt;=$B$10,$B$10,E110+SUM(G111:INDEX(G107:G111,MATCH("R",C107:C111,0)+1))),0))</f>
        <v>3006</v>
      </c>
      <c r="E111" s="16">
        <f t="shared" ca="1" si="14"/>
        <v>2509.2330849691616</v>
      </c>
      <c r="F111" s="50">
        <f t="shared" ca="1" si="21"/>
        <v>1</v>
      </c>
      <c r="G111" s="16">
        <f t="shared" ca="1" si="18"/>
        <v>0.40797614601141741</v>
      </c>
      <c r="H111" s="15">
        <f t="shared" ca="1" si="24"/>
        <v>3006</v>
      </c>
      <c r="I111" s="32">
        <f t="shared" ca="1" si="13"/>
        <v>9.5058442020660258E-2</v>
      </c>
      <c r="J111" s="18">
        <f t="shared" ca="1" si="19"/>
        <v>3006</v>
      </c>
      <c r="K111" s="7">
        <f t="shared" ca="1" si="20"/>
        <v>3004.6160582717771</v>
      </c>
      <c r="L111" s="13">
        <f t="shared" ca="1" si="15"/>
        <v>5.8493225540833942</v>
      </c>
      <c r="M111" s="13">
        <f t="shared" ca="1" si="16"/>
        <v>3006</v>
      </c>
      <c r="N111" s="13">
        <f t="shared" ca="1" si="17"/>
        <v>2606.980952344647</v>
      </c>
    </row>
    <row r="112" spans="1:14" x14ac:dyDescent="0.25">
      <c r="A112" s="26">
        <f ca="1">IF(B112="-","-",IF(DAY(B112)=1,WORKDAY(B112-1,1,Helligdage!$A$2:$A$999),IF(MONTH(B112)=12,WORKDAY(B112,-1,Helligdage!$A$2:$A$999),WORKDAY(B112+1,-1,Helligdage!$A$2:$A$999))))</f>
        <v>47882</v>
      </c>
      <c r="B112" s="26">
        <f t="shared" ca="1" si="22"/>
        <v>47880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2515.5807251847987</v>
      </c>
      <c r="E112" s="16">
        <f ca="1">IF(D112&gt;=E111,0,IF(OR(C113=1,AND(C113=0,C112&gt;0)),E111+G112-D112,IF(C112&gt;0,E111-H112,0)))</f>
        <v>0</v>
      </c>
      <c r="F112" s="50">
        <f t="shared" ca="1" si="21"/>
        <v>32</v>
      </c>
      <c r="G112" s="16">
        <f ca="1">IF(C112=0,0,F112/(365+IF(MOD(YEAR(B112),4),0,1))*$B$5*E111)</f>
        <v>5.939664069625632</v>
      </c>
      <c r="H112" s="15">
        <f ca="1">IF(B112="-",0,IF(D112&gt;=E111,E111,IF(DAY(B112)=1,D112,-SUM(G109:G112))))</f>
        <v>2509.2330849691616</v>
      </c>
      <c r="I112" s="32">
        <f t="shared" ca="1" si="13"/>
        <v>1.3839417282227724</v>
      </c>
      <c r="J112" s="18">
        <f ca="1">D112</f>
        <v>2515.5807251847987</v>
      </c>
      <c r="K112" s="7">
        <f t="shared" ca="1" si="20"/>
        <v>2515.5807251847987</v>
      </c>
      <c r="L112" s="13">
        <f t="shared" ca="1" si="15"/>
        <v>5.9369937869601062</v>
      </c>
      <c r="M112" s="13">
        <f t="shared" ca="1" si="16"/>
        <v>2515.5807251847987</v>
      </c>
      <c r="N112" s="13">
        <f t="shared" ca="1" si="17"/>
        <v>2177.0083705302904</v>
      </c>
    </row>
    <row r="113" spans="1:14" x14ac:dyDescent="0.2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2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2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2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2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2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2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2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2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2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2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2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2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2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2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2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t="shared" ca="1" si="25"/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2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2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2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2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2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2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2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2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2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2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2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2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2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2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2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2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2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2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2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2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2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2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2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2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2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2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2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2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2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2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2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2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2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2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2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2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2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2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2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2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2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2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2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2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2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2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2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2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2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2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2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2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2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2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2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2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2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2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2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2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2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2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2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2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2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2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2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2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2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2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2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2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2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2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2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2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2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2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2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2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E540-FD58-4607-8D6C-233B44AE0964}">
  <dimension ref="A1:X208"/>
  <sheetViews>
    <sheetView showGridLines="0" workbookViewId="0">
      <pane ySplit="15" topLeftCell="A16" activePane="bottomLeft" state="frozen"/>
      <selection pane="bottomLeft" activeCell="B5" sqref="B5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1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f>'Beregning omlægning af billån'!E23</f>
        <v>194000</v>
      </c>
      <c r="N1" t="s">
        <v>47</v>
      </c>
    </row>
    <row r="2" spans="1:24" x14ac:dyDescent="0.25">
      <c r="A2" t="s">
        <v>1</v>
      </c>
      <c r="B2" s="1">
        <v>0</v>
      </c>
    </row>
    <row r="3" spans="1:24" x14ac:dyDescent="0.25">
      <c r="A3" t="s">
        <v>2</v>
      </c>
      <c r="B3" s="1">
        <f>SUM(B1:B2)</f>
        <v>194000</v>
      </c>
    </row>
    <row r="4" spans="1:24" x14ac:dyDescent="0.25">
      <c r="A4" t="s">
        <v>3</v>
      </c>
      <c r="B4" s="11">
        <f>ROUNDUP(IF('Beregning omlægning af billån'!E13="samme ydelse",'Beregning omlægning af billån'!E19,'Beregning omlægning af billån'!E15),0)</f>
        <v>72</v>
      </c>
      <c r="K4" s="38"/>
      <c r="L4" s="38"/>
      <c r="P4" s="2"/>
      <c r="Q4" s="3"/>
    </row>
    <row r="5" spans="1:24" x14ac:dyDescent="0.25">
      <c r="A5" t="s">
        <v>4</v>
      </c>
      <c r="B5" s="4">
        <f>'Beregning omlægning af billån'!E17</f>
        <v>0.05</v>
      </c>
      <c r="E5" s="17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5.0945336914062445E-2</v>
      </c>
      <c r="F6" s="34"/>
      <c r="G6" s="34"/>
      <c r="H6" s="34"/>
      <c r="I6" s="34"/>
    </row>
    <row r="7" spans="1:24" x14ac:dyDescent="0.25">
      <c r="A7" s="27" t="s">
        <v>6</v>
      </c>
      <c r="B7" s="29">
        <f>B5/12</f>
        <v>4.1666666666666666E-3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f ca="1">EOMONTH('Beregning omlægning af billån'!E7,-1)+1</f>
        <v>45689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3124.3569363214706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f>ROUND(IF('Beregning omlægning af billån'!E13="samme ydelse",'Beregning omlægning af billån'!E15,'Beregning omlægning af billån'!E19),0)</f>
        <v>3124</v>
      </c>
      <c r="E10" s="48"/>
      <c r="F10" s="34"/>
      <c r="G10" s="34"/>
      <c r="H10" s="34"/>
      <c r="I10" s="37"/>
      <c r="L10" s="47">
        <v>4.6022083513746426E-2</v>
      </c>
      <c r="M10" s="2">
        <f ca="1">SUM(N16:N208)</f>
        <v>2660.210296787272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 ca="1">SUM(D17:D208)</f>
        <v>224813.29950852483</v>
      </c>
      <c r="E13" s="43">
        <f ca="1">SUM(G17:G208)</f>
        <v>30813.299508524764</v>
      </c>
      <c r="F13" s="43">
        <f ca="1">SUM(H17:H208)</f>
        <v>194000.00000000003</v>
      </c>
      <c r="G13" s="41">
        <f ca="1">XIRR(OFFSET(J16,0,0,COUNTIF(J16:J208,"&lt;&gt;-"),1),OFFSET($A$16,0,0,COUNTIF(J16:J208,"&lt;&gt;-"),1),)</f>
        <v>5.0927564501762404E-2</v>
      </c>
      <c r="H13" s="42">
        <f ca="1">XIRR(OFFSET(K16,0,0,COUNTIF(K16:K208,"&lt;&gt;-"),1),OFFSET($A$16,0,0,COUNTIF(K16:K208,"&lt;&gt;-"),1),)</f>
        <v>3.8816121220588709E-2</v>
      </c>
      <c r="I13" s="44">
        <f ca="1">SUM(J16:J208)</f>
        <v>30813.299508524811</v>
      </c>
      <c r="J13" s="45">
        <f ca="1">SUM(K16:K208)</f>
        <v>23633.800723038461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s="53" customFormat="1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 ca="1">IF(B16&lt;&gt;"-",IF(MONTH(B16)=12,WORKDAY(B16,-1,Helligdage!$A$2:$A$999),WORKDAY(B16+1,-1,Helligdage!$A$2:$A$999)),"-")</f>
        <v>45688</v>
      </c>
      <c r="B16" s="30">
        <f ca="1">B8</f>
        <v>45689</v>
      </c>
      <c r="C16" s="14" t="s">
        <v>21</v>
      </c>
      <c r="D16" s="15">
        <v>0</v>
      </c>
      <c r="E16" s="16">
        <f>B3</f>
        <v>194000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25">
      <c r="A17" s="26">
        <f ca="1">IF(B17="-","-",IF(DAY(B17)=1,WORKDAY(B17-1,1,Helligdage!$A$2:$A$999),IF(MONTH(B17)=12,WORKDAY(B17,-1,Helligdage!$A$2:$A$999),WORKDAY(B17+1,-1,Helligdage!$A$2:$A$999))))</f>
        <v>45719</v>
      </c>
      <c r="B17" s="26">
        <f ca="1">IF(C17=0,"-",IF(OR(MONTH(B16)=3,MONTH(B16)=6,MONTH(B16)=9,MONTH(B16)=12),EOMONTH(B16,0),EOMONTH(B16,0)+1))</f>
        <v>45717</v>
      </c>
      <c r="C17" s="14">
        <f ca="1">IF(OR(MONTH(B16)=3,MONTH(B16)=6,MONTH(B16)=9,MONTH(B16)=12),"R",1)</f>
        <v>1</v>
      </c>
      <c r="D17" s="15">
        <f ca="1">IF(DAY(B17)=1,B10,0)</f>
        <v>3124</v>
      </c>
      <c r="E17" s="16">
        <f t="shared" ref="E17:E80" ca="1" si="2">IF(D17&gt;=E16,0,IF(OR(C18=1,AND(C18=0,C17&gt;0)),E16+G17-D17,IF(C17&gt;0,E16-H17,0)))</f>
        <v>190876</v>
      </c>
      <c r="F17" s="50">
        <f ca="1">IF(DAY(B17)=1,A17-A16,A17-A16+1)</f>
        <v>31</v>
      </c>
      <c r="G17" s="16">
        <f ca="1">IF(C17=0,0,F17/(365+IF(MOD(YEAR(B17),4),0,1))*$B$5*E16)</f>
        <v>823.83561643835617</v>
      </c>
      <c r="H17" s="15">
        <f ca="1">IF(B17="-",0,IF(D17&gt;=E16,E16,IF(DAY(B17)=1,D17,-SUM(G16:G17))))</f>
        <v>3124</v>
      </c>
      <c r="I17" s="32">
        <f t="shared" ca="1" si="0"/>
        <v>191.95369863013698</v>
      </c>
      <c r="J17" s="18">
        <f ca="1">D17</f>
        <v>3124</v>
      </c>
      <c r="K17" s="7">
        <f ca="1">J17-SUM(I17:I18)</f>
        <v>2755.3683380821917</v>
      </c>
      <c r="L17" s="13">
        <f t="shared" ref="L17:L80" ca="1" si="3">IF(A17&lt;&gt;"-",(A17-A16)/(365+IF(MOD(YEAR(A17),4),0,1))+L16,0)</f>
        <v>8.4931506849315067E-2</v>
      </c>
      <c r="M17" s="13">
        <f t="shared" ref="M17:M80" ca="1" si="4">D17</f>
        <v>3124</v>
      </c>
      <c r="N17" s="13">
        <f t="shared" ref="N17:N80" ca="1" si="5">IF(C17=0,0,M17*(1+$L$10)^-L17)</f>
        <v>3112.0845755523615</v>
      </c>
    </row>
    <row r="18" spans="1:23" x14ac:dyDescent="0.25">
      <c r="A18" s="26">
        <f ca="1">IF(B18="-","-",IF(DAY(B18)=1,WORKDAY(B18-1,1,Helligdage!$A$2:$A$999),IF(MONTH(B18)=12,WORKDAY(B18,-1,Helligdage!$A$2:$A$999),WORKDAY(B18+1,-1,Helligdage!$A$2:$A$999))))</f>
        <v>45747</v>
      </c>
      <c r="B18" s="26">
        <f ca="1">IF(C18=0,"-",IF(AND(DAY(B17)=1,OR(MONTH(B17)=3,MONTH(B17)=6,MONTH(B17)=9,MONTH(B17)=12)),EOMONTH(B17,0),EOMONTH(B17,0)+1))</f>
        <v>45747</v>
      </c>
      <c r="C18" s="14" t="str">
        <f ca="1">IF(OR(C17=0,MAX(C16:C17)&gt;=$B$4),0,IF(OR(MONTH(B16)=3,MONTH(B16)=6,MONTH(B16)=9,MONTH(B16)=12),1,IF(C17="R",C16+1,IF(AND(DAY(B17)=1,OR(MONTH(B17)=3,MONTH(B17)=6,MONTH(B17)=9,MONTH(B17)=12)),"R",C17+1))))</f>
        <v>R</v>
      </c>
      <c r="D18" s="15">
        <f ca="1">IF(C18=0,"-",IF(DAY(B18)=1,IF(E17&gt;=$B$10,$B$10,E17+SUM(G18:INDEX(G14:G18,MATCH("R",C14:C18,0)+1))),0))</f>
        <v>0</v>
      </c>
      <c r="E18" s="16">
        <f t="shared" ca="1" si="2"/>
        <v>192458.1101369863</v>
      </c>
      <c r="F18" s="50">
        <f ca="1">IF(C18=0,0,IF(DAY(B17)&lt;&gt;1,A18-B17-1,IF(DAY(B18)=1,A18-A17,B18-A17+1)))</f>
        <v>29</v>
      </c>
      <c r="G18" s="16">
        <f t="shared" ref="G18:G81" ca="1" si="6">IF(C18=0,0,F18/(365+IF(MOD(YEAR(B18),4),0,1))*$B$5*E17)</f>
        <v>758.27452054794537</v>
      </c>
      <c r="H18" s="15">
        <f ca="1">IF(B18="-",0,IF(D18&gt;=E17,E17,IF(DAY(B18)=1,D18,-SUM(G16:G18))))</f>
        <v>-1582.1101369863015</v>
      </c>
      <c r="I18" s="32">
        <f t="shared" ca="1" si="0"/>
        <v>176.67796328767128</v>
      </c>
      <c r="J18" s="18">
        <f t="shared" ref="J18:J81" ca="1" si="7">D18</f>
        <v>0</v>
      </c>
      <c r="K18" s="7">
        <f t="shared" ref="K18:K81" ca="1" si="8">IF(C18=0,"-",J18-I19)</f>
        <v>0</v>
      </c>
      <c r="L18" s="13">
        <f t="shared" ca="1" si="3"/>
        <v>0.16164383561643836</v>
      </c>
      <c r="M18" s="13">
        <f t="shared" ca="1" si="4"/>
        <v>0</v>
      </c>
      <c r="N18" s="13">
        <f t="shared" ca="1" si="5"/>
        <v>0</v>
      </c>
    </row>
    <row r="19" spans="1:23" x14ac:dyDescent="0.25">
      <c r="A19" s="26">
        <f ca="1">IF(B19="-","-",IF(DAY(B19)=1,WORKDAY(B19-1,1,Helligdage!$A$2:$A$999),IF(MONTH(B19)=12,WORKDAY(B19,-1,Helligdage!$A$2:$A$999),WORKDAY(B19+1,-1,Helligdage!$A$2:$A$999))))</f>
        <v>45748</v>
      </c>
      <c r="B19" s="26">
        <f ca="1">IF(C19=0,"-",IF(AND(DAY(B18)=1,OR(MONTH(B18)=3,MONTH(B18)=6,MONTH(B18)=9,MONTH(B18)=12)),EOMONTH(B18,0),EOMONTH(B18,0)+1))</f>
        <v>45748</v>
      </c>
      <c r="C19" s="14">
        <f ca="1">IF(OR(C18=0,MAX(C17:C18)&gt;=$B$4),0,IF(C18="R",C17+1,IF(AND(DAY(B18)=1,OR(MONTH(B18)=3,MONTH(B18)=6,MONTH(B18)=9,MONTH(B18)=12)),"R",C18+1)))</f>
        <v>2</v>
      </c>
      <c r="D19" s="15">
        <f ca="1">IF(C19=0,"-",IF(DAY(B19)=1,IF(E18&gt;=$B$10,$B$10,E18+SUM(G19:INDEX(G15:G19,MATCH("R",C15:C19,0)+1))),0))</f>
        <v>3124</v>
      </c>
      <c r="E19" s="16">
        <f t="shared" ca="1" si="2"/>
        <v>189334.1101369863</v>
      </c>
      <c r="F19" s="50">
        <f t="shared" ref="F19:F82" ca="1" si="9">IF(C19=0,0,IF(DAY(B18)&lt;&gt;1,A19-B18-1,IF(DAY(B19)=1,A19-A18,B19-A18+1)))</f>
        <v>0</v>
      </c>
      <c r="G19" s="16">
        <f t="shared" ca="1" si="6"/>
        <v>0</v>
      </c>
      <c r="H19" s="15">
        <f ca="1">IF(B19="-",0,IF(D19&gt;=E18,E18,IF(DAY(B19)=1,D19,-SUM(G16:G19))))</f>
        <v>3124</v>
      </c>
      <c r="I19" s="32">
        <f t="shared" ca="1" si="0"/>
        <v>0</v>
      </c>
      <c r="J19" s="18">
        <f t="shared" ca="1" si="7"/>
        <v>3124</v>
      </c>
      <c r="K19" s="7">
        <f t="shared" ca="1" si="8"/>
        <v>2942.7061054989681</v>
      </c>
      <c r="L19" s="13">
        <f t="shared" ca="1" si="3"/>
        <v>0.16438356164383561</v>
      </c>
      <c r="M19" s="13">
        <f t="shared" ca="1" si="4"/>
        <v>3124</v>
      </c>
      <c r="N19" s="13">
        <f t="shared" ca="1" si="5"/>
        <v>3100.9790352942764</v>
      </c>
    </row>
    <row r="20" spans="1:23" x14ac:dyDescent="0.25">
      <c r="A20" s="26">
        <f ca="1">IF(B20="-","-",IF(DAY(B20)=1,WORKDAY(B20-1,1,Helligdage!$A$2:$A$999),IF(MONTH(B20)=12,WORKDAY(B20,-1,Helligdage!$A$2:$A$999),WORKDAY(B20+1,-1,Helligdage!$A$2:$A$999))))</f>
        <v>45778</v>
      </c>
      <c r="B20" s="26">
        <f t="shared" ref="B20:B83" ca="1" si="10">IF(C20=0,"-",IF(AND(DAY(B19)=1,OR(MONTH(B19)=3,MONTH(B19)=6,MONTH(B19)=9,MONTH(B19)=12)),EOMONTH(B19,0),EOMONTH(B19,0)+1))</f>
        <v>45778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3124</v>
      </c>
      <c r="E20" s="16">
        <f t="shared" ca="1" si="2"/>
        <v>186210.1101369863</v>
      </c>
      <c r="F20" s="50">
        <f t="shared" ca="1" si="9"/>
        <v>30</v>
      </c>
      <c r="G20" s="16">
        <f t="shared" ca="1" si="6"/>
        <v>778.08538412460121</v>
      </c>
      <c r="H20" s="15">
        <f t="shared" ref="H20:H83" ca="1" si="12">IF(B20="-",0,IF(D20&gt;=E19,E19,IF(DAY(B20)=1,D20,-SUM(G17:G20))))</f>
        <v>3124</v>
      </c>
      <c r="I20" s="32">
        <f t="shared" ca="1" si="0"/>
        <v>181.2938945010321</v>
      </c>
      <c r="J20" s="18">
        <f t="shared" ca="1" si="7"/>
        <v>3124</v>
      </c>
      <c r="K20" s="7">
        <f t="shared" ca="1" si="8"/>
        <v>2933.8106053176207</v>
      </c>
      <c r="L20" s="13">
        <f t="shared" ca="1" si="3"/>
        <v>0.24657534246575341</v>
      </c>
      <c r="M20" s="13">
        <f t="shared" ca="1" si="4"/>
        <v>3124</v>
      </c>
      <c r="N20" s="13">
        <f t="shared" ca="1" si="5"/>
        <v>3089.5322474251293</v>
      </c>
    </row>
    <row r="21" spans="1:23" x14ac:dyDescent="0.25">
      <c r="A21" s="26">
        <f ca="1">IF(B21="-","-",IF(DAY(B21)=1,WORKDAY(B21-1,1,Helligdage!$A$2:$A$999),IF(MONTH(B21)=12,WORKDAY(B21,-1,Helligdage!$A$2:$A$999),WORKDAY(B21+1,-1,Helligdage!$A$2:$A$999))))</f>
        <v>45810</v>
      </c>
      <c r="B21" s="26">
        <f t="shared" ca="1" si="10"/>
        <v>45809</v>
      </c>
      <c r="C21" s="14">
        <f t="shared" ca="1" si="11"/>
        <v>4</v>
      </c>
      <c r="D21" s="15">
        <f ca="1">IF(C21=0,"-",IF(DAY(B21)=1,IF(E20&gt;=$B$10,$B$10,E20+SUM(G21:INDEX(G17:G21,MATCH("R",C17:C21,0)+1))),0))</f>
        <v>3124</v>
      </c>
      <c r="E21" s="16">
        <f t="shared" ca="1" si="2"/>
        <v>183086.1101369863</v>
      </c>
      <c r="F21" s="50">
        <f t="shared" ca="1" si="9"/>
        <v>32</v>
      </c>
      <c r="G21" s="16">
        <f t="shared" ca="1" si="6"/>
        <v>816.263496490899</v>
      </c>
      <c r="H21" s="15">
        <f t="shared" ca="1" si="12"/>
        <v>3124</v>
      </c>
      <c r="I21" s="32">
        <f t="shared" ca="1" si="0"/>
        <v>190.18939468237949</v>
      </c>
      <c r="J21" s="18">
        <f t="shared" ca="1" si="7"/>
        <v>3124</v>
      </c>
      <c r="K21" s="7">
        <f t="shared" ca="1" si="8"/>
        <v>2954.5324868225184</v>
      </c>
      <c r="L21" s="13">
        <f t="shared" ca="1" si="3"/>
        <v>0.33424657534246571</v>
      </c>
      <c r="M21" s="13">
        <f t="shared" ca="1" si="4"/>
        <v>3124</v>
      </c>
      <c r="N21" s="13">
        <f t="shared" ca="1" si="5"/>
        <v>3077.368909904309</v>
      </c>
    </row>
    <row r="22" spans="1:23" x14ac:dyDescent="0.25">
      <c r="A22" s="26">
        <f ca="1">IF(B22="-","-",IF(DAY(B22)=1,WORKDAY(B22-1,1,Helligdage!$A$2:$A$999),IF(MONTH(B22)=12,WORKDAY(B22,-1,Helligdage!$A$2:$A$999),WORKDAY(B22+1,-1,Helligdage!$A$2:$A$999))))</f>
        <v>45838</v>
      </c>
      <c r="B22" s="26">
        <f t="shared" ca="1" si="10"/>
        <v>45838</v>
      </c>
      <c r="C22" s="14" t="str">
        <f t="shared" ca="1" si="11"/>
        <v>R</v>
      </c>
      <c r="D22" s="15">
        <f ca="1">IF(C22=0,"-",IF(DAY(B22)=1,IF(E21&gt;=$B$10,$B$10,E21+SUM(G22:INDEX(G18:G22,MATCH("R",C18:C22,0)+1))),0))</f>
        <v>0</v>
      </c>
      <c r="E22" s="16">
        <f t="shared" ca="1" si="2"/>
        <v>185407.78740033778</v>
      </c>
      <c r="F22" s="50">
        <f t="shared" ca="1" si="9"/>
        <v>29</v>
      </c>
      <c r="G22" s="16">
        <f t="shared" ca="1" si="6"/>
        <v>727.32838273597315</v>
      </c>
      <c r="H22" s="15">
        <f t="shared" ca="1" si="12"/>
        <v>-2321.6772633514734</v>
      </c>
      <c r="I22" s="32">
        <f t="shared" ca="1" si="0"/>
        <v>169.46751317748175</v>
      </c>
      <c r="J22" s="18">
        <f t="shared" ca="1" si="7"/>
        <v>0</v>
      </c>
      <c r="K22" s="7">
        <f t="shared" ca="1" si="8"/>
        <v>0</v>
      </c>
      <c r="L22" s="13">
        <f t="shared" ca="1" si="3"/>
        <v>0.41095890410958902</v>
      </c>
      <c r="M22" s="13">
        <f t="shared" ca="1" si="4"/>
        <v>0</v>
      </c>
      <c r="N22" s="13">
        <f t="shared" ca="1" si="5"/>
        <v>0</v>
      </c>
    </row>
    <row r="23" spans="1:23" x14ac:dyDescent="0.25">
      <c r="A23" s="26">
        <f ca="1">IF(B23="-","-",IF(DAY(B23)=1,WORKDAY(B23-1,1,Helligdage!$A$2:$A$999),IF(MONTH(B23)=12,WORKDAY(B23,-1,Helligdage!$A$2:$A$999),WORKDAY(B23+1,-1,Helligdage!$A$2:$A$999))))</f>
        <v>45839</v>
      </c>
      <c r="B23" s="26">
        <f t="shared" ca="1" si="10"/>
        <v>45839</v>
      </c>
      <c r="C23" s="14">
        <f t="shared" ca="1" si="11"/>
        <v>5</v>
      </c>
      <c r="D23" s="15">
        <f ca="1">IF(C23=0,"-",IF(DAY(B23)=1,IF(E22&gt;=$B$10,$B$10,E22+SUM(G23:INDEX(G19:G23,MATCH("R",C19:C23,0)+1))),0))</f>
        <v>3124</v>
      </c>
      <c r="E23" s="16">
        <f t="shared" ca="1" si="2"/>
        <v>182283.78740033778</v>
      </c>
      <c r="F23" s="50">
        <f t="shared" ca="1" si="9"/>
        <v>0</v>
      </c>
      <c r="G23" s="16">
        <f t="shared" ca="1" si="6"/>
        <v>0</v>
      </c>
      <c r="H23" s="15">
        <f t="shared" ca="1" si="12"/>
        <v>3124</v>
      </c>
      <c r="I23" s="32">
        <f t="shared" ca="1" si="0"/>
        <v>0</v>
      </c>
      <c r="J23" s="18">
        <f t="shared" ca="1" si="7"/>
        <v>3124</v>
      </c>
      <c r="K23" s="7">
        <f t="shared" ca="1" si="8"/>
        <v>2943.6389320010085</v>
      </c>
      <c r="L23" s="13">
        <f t="shared" ca="1" si="3"/>
        <v>0.41369863013698627</v>
      </c>
      <c r="M23" s="13">
        <f t="shared" ca="1" si="4"/>
        <v>3124</v>
      </c>
      <c r="N23" s="13">
        <f t="shared" ca="1" si="5"/>
        <v>3066.3872532403498</v>
      </c>
    </row>
    <row r="24" spans="1:23" x14ac:dyDescent="0.25">
      <c r="A24" s="26">
        <f ca="1">IF(B24="-","-",IF(DAY(B24)=1,WORKDAY(B24-1,1,Helligdage!$A$2:$A$999),IF(MONTH(B24)=12,WORKDAY(B24,-1,Helligdage!$A$2:$A$999),WORKDAY(B24+1,-1,Helligdage!$A$2:$A$999))))</f>
        <v>45870</v>
      </c>
      <c r="B24" s="26">
        <f t="shared" ca="1" si="10"/>
        <v>45870</v>
      </c>
      <c r="C24" s="14">
        <f t="shared" ca="1" si="11"/>
        <v>6</v>
      </c>
      <c r="D24" s="15">
        <f ca="1">IF(C24=0,"-",IF(DAY(B24)=1,IF(E23&gt;=$B$10,$B$10,E23+SUM(G24:INDEX(G20:G24,MATCH("R",C20:C24,0)+1))),0))</f>
        <v>3124</v>
      </c>
      <c r="E24" s="16">
        <f t="shared" ca="1" si="2"/>
        <v>179159.78740033778</v>
      </c>
      <c r="F24" s="50">
        <f t="shared" ca="1" si="9"/>
        <v>31</v>
      </c>
      <c r="G24" s="16">
        <f t="shared" ca="1" si="6"/>
        <v>774.08183690554404</v>
      </c>
      <c r="H24" s="15">
        <f t="shared" ca="1" si="12"/>
        <v>3124</v>
      </c>
      <c r="I24" s="32">
        <f t="shared" ca="1" si="0"/>
        <v>180.36106799899176</v>
      </c>
      <c r="J24" s="18">
        <f t="shared" ca="1" si="7"/>
        <v>3124</v>
      </c>
      <c r="K24" s="7">
        <f t="shared" ca="1" si="8"/>
        <v>2946.7299802201865</v>
      </c>
      <c r="L24" s="13">
        <f t="shared" ca="1" si="3"/>
        <v>0.49863013698630132</v>
      </c>
      <c r="M24" s="13">
        <f t="shared" ca="1" si="4"/>
        <v>3124</v>
      </c>
      <c r="N24" s="13">
        <f t="shared" ca="1" si="5"/>
        <v>3054.6915728167942</v>
      </c>
      <c r="T24" s="9"/>
      <c r="W24" s="5"/>
    </row>
    <row r="25" spans="1:23" x14ac:dyDescent="0.25">
      <c r="A25" s="26">
        <f ca="1">IF(B25="-","-",IF(DAY(B25)=1,WORKDAY(B25-1,1,Helligdage!$A$2:$A$999),IF(MONTH(B25)=12,WORKDAY(B25,-1,Helligdage!$A$2:$A$999),WORKDAY(B25+1,-1,Helligdage!$A$2:$A$999))))</f>
        <v>45901</v>
      </c>
      <c r="B25" s="26">
        <f t="shared" ca="1" si="10"/>
        <v>45901</v>
      </c>
      <c r="C25" s="14">
        <f t="shared" ca="1" si="11"/>
        <v>7</v>
      </c>
      <c r="D25" s="15">
        <f ca="1">IF(C25=0,"-",IF(DAY(B25)=1,IF(E24&gt;=$B$10,$B$10,E24+SUM(G25:INDEX(G21:G25,MATCH("R",C21:C25,0)+1))),0))</f>
        <v>3124</v>
      </c>
      <c r="E25" s="16">
        <f t="shared" ca="1" si="2"/>
        <v>176035.78740033778</v>
      </c>
      <c r="F25" s="50">
        <f t="shared" ca="1" si="9"/>
        <v>31</v>
      </c>
      <c r="G25" s="16">
        <f t="shared" ca="1" si="6"/>
        <v>760.81553553568097</v>
      </c>
      <c r="H25" s="15">
        <f t="shared" ca="1" si="12"/>
        <v>3124</v>
      </c>
      <c r="I25" s="32">
        <f t="shared" ca="1" si="0"/>
        <v>177.27001977981368</v>
      </c>
      <c r="J25" s="18">
        <f t="shared" ca="1" si="7"/>
        <v>3124</v>
      </c>
      <c r="K25" s="7">
        <f t="shared" ca="1" si="8"/>
        <v>2955.4397049413205</v>
      </c>
      <c r="L25" s="13">
        <f t="shared" ca="1" si="3"/>
        <v>0.58356164383561637</v>
      </c>
      <c r="M25" s="13">
        <f t="shared" ca="1" si="4"/>
        <v>3124</v>
      </c>
      <c r="N25" s="13">
        <f t="shared" ca="1" si="5"/>
        <v>3043.0405015470315</v>
      </c>
      <c r="W25" s="5"/>
    </row>
    <row r="26" spans="1:23" x14ac:dyDescent="0.25">
      <c r="A26" s="26">
        <f ca="1">IF(B26="-","-",IF(DAY(B26)=1,WORKDAY(B26-1,1,Helligdage!$A$2:$A$999),IF(MONTH(B26)=12,WORKDAY(B26,-1,Helligdage!$A$2:$A$999),WORKDAY(B26+1,-1,Helligdage!$A$2:$A$999))))</f>
        <v>45930</v>
      </c>
      <c r="B26" s="26">
        <f t="shared" ca="1" si="10"/>
        <v>45930</v>
      </c>
      <c r="C26" s="14" t="str">
        <f t="shared" ca="1" si="11"/>
        <v>R</v>
      </c>
      <c r="D26" s="15">
        <f ca="1">IF(C26=0,"-",IF(DAY(B26)=1,IF(E25&gt;=$B$10,$B$10,E25+SUM(G26:INDEX(G22:G26,MATCH("R",C22:C26,0)+1))),0))</f>
        <v>0</v>
      </c>
      <c r="E26" s="16">
        <f t="shared" ca="1" si="2"/>
        <v>178294.11951552011</v>
      </c>
      <c r="F26" s="50">
        <f t="shared" ca="1" si="9"/>
        <v>30</v>
      </c>
      <c r="G26" s="16">
        <f t="shared" ca="1" si="6"/>
        <v>723.43474274111406</v>
      </c>
      <c r="H26" s="15">
        <f t="shared" ca="1" si="12"/>
        <v>-2258.3321151823388</v>
      </c>
      <c r="I26" s="32">
        <f t="shared" ca="1" si="0"/>
        <v>168.5602950586796</v>
      </c>
      <c r="J26" s="18">
        <f t="shared" ca="1" si="7"/>
        <v>0</v>
      </c>
      <c r="K26" s="7">
        <f t="shared" ca="1" si="8"/>
        <v>0</v>
      </c>
      <c r="L26" s="13">
        <f t="shared" ca="1" si="3"/>
        <v>0.66301369863013693</v>
      </c>
      <c r="M26" s="13">
        <f t="shared" ca="1" si="4"/>
        <v>0</v>
      </c>
      <c r="N26" s="13">
        <f t="shared" ca="1" si="5"/>
        <v>0</v>
      </c>
    </row>
    <row r="27" spans="1:23" x14ac:dyDescent="0.25">
      <c r="A27" s="26">
        <f ca="1">IF(B27="-","-",IF(DAY(B27)=1,WORKDAY(B27-1,1,Helligdage!$A$2:$A$999),IF(MONTH(B27)=12,WORKDAY(B27,-1,Helligdage!$A$2:$A$999),WORKDAY(B27+1,-1,Helligdage!$A$2:$A$999))))</f>
        <v>45931</v>
      </c>
      <c r="B27" s="26">
        <f t="shared" ca="1" si="10"/>
        <v>45931</v>
      </c>
      <c r="C27" s="14">
        <f t="shared" ca="1" si="11"/>
        <v>8</v>
      </c>
      <c r="D27" s="15">
        <f ca="1">IF(C27=0,"-",IF(DAY(B27)=1,IF(E26&gt;=$B$10,$B$10,E26+SUM(G27:INDEX(G23:G27,MATCH("R",C23:C27,0)+1))),0))</f>
        <v>3124</v>
      </c>
      <c r="E27" s="16">
        <f t="shared" ca="1" si="2"/>
        <v>175170.11951552011</v>
      </c>
      <c r="F27" s="50">
        <f t="shared" ca="1" si="9"/>
        <v>0</v>
      </c>
      <c r="G27" s="16">
        <f t="shared" ca="1" si="6"/>
        <v>0</v>
      </c>
      <c r="H27" s="15">
        <f t="shared" ca="1" si="12"/>
        <v>3124</v>
      </c>
      <c r="I27" s="32">
        <f t="shared" ca="1" si="0"/>
        <v>0</v>
      </c>
      <c r="J27" s="18">
        <f t="shared" ca="1" si="7"/>
        <v>3124</v>
      </c>
      <c r="K27" s="7">
        <f t="shared" ca="1" si="8"/>
        <v>2939.495472745913</v>
      </c>
      <c r="L27" s="13">
        <f t="shared" ca="1" si="3"/>
        <v>0.66575342465753418</v>
      </c>
      <c r="M27" s="13">
        <f t="shared" ca="1" si="4"/>
        <v>3124</v>
      </c>
      <c r="N27" s="13">
        <f t="shared" ca="1" si="5"/>
        <v>3031.8075848771755</v>
      </c>
    </row>
    <row r="28" spans="1:23" x14ac:dyDescent="0.25">
      <c r="A28" s="26">
        <f ca="1">IF(B28="-","-",IF(DAY(B28)=1,WORKDAY(B28-1,1,Helligdage!$A$2:$A$999),IF(MONTH(B28)=12,WORKDAY(B28,-1,Helligdage!$A$2:$A$999),WORKDAY(B28+1,-1,Helligdage!$A$2:$A$999))))</f>
        <v>45964</v>
      </c>
      <c r="B28" s="26">
        <f t="shared" ca="1" si="10"/>
        <v>45962</v>
      </c>
      <c r="C28" s="14">
        <f t="shared" ca="1" si="11"/>
        <v>9</v>
      </c>
      <c r="D28" s="15">
        <f ca="1">IF(C28=0,"-",IF(DAY(B28)=1,IF(E27&gt;=$B$10,$B$10,E27+SUM(G28:INDEX(G24:G28,MATCH("R",C24:C28,0)+1))),0))</f>
        <v>3124</v>
      </c>
      <c r="E28" s="16">
        <f t="shared" ca="1" si="2"/>
        <v>172046.11951552011</v>
      </c>
      <c r="F28" s="50">
        <f t="shared" ca="1" si="9"/>
        <v>33</v>
      </c>
      <c r="G28" s="16">
        <f t="shared" ca="1" si="6"/>
        <v>791.86492383728273</v>
      </c>
      <c r="H28" s="15">
        <f t="shared" ca="1" si="12"/>
        <v>3124</v>
      </c>
      <c r="I28" s="32">
        <f t="shared" ca="1" si="0"/>
        <v>184.5045272540869</v>
      </c>
      <c r="J28" s="18">
        <f t="shared" ca="1" si="7"/>
        <v>3124</v>
      </c>
      <c r="K28" s="7">
        <f t="shared" ca="1" si="8"/>
        <v>2970.2426186685952</v>
      </c>
      <c r="L28" s="13">
        <f t="shared" ca="1" si="3"/>
        <v>0.75616438356164373</v>
      </c>
      <c r="M28" s="13">
        <f t="shared" ca="1" si="4"/>
        <v>3124</v>
      </c>
      <c r="N28" s="13">
        <f t="shared" ca="1" si="5"/>
        <v>3019.499262240332</v>
      </c>
    </row>
    <row r="29" spans="1:23" x14ac:dyDescent="0.25">
      <c r="A29" s="26">
        <f ca="1">IF(B29="-","-",IF(DAY(B29)=1,WORKDAY(B29-1,1,Helligdage!$A$2:$A$999),IF(MONTH(B29)=12,WORKDAY(B29,-1,Helligdage!$A$2:$A$999),WORKDAY(B29+1,-1,Helligdage!$A$2:$A$999))))</f>
        <v>45992</v>
      </c>
      <c r="B29" s="26">
        <f t="shared" ca="1" si="10"/>
        <v>45992</v>
      </c>
      <c r="C29" s="14">
        <f t="shared" ca="1" si="11"/>
        <v>10</v>
      </c>
      <c r="D29" s="15">
        <f ca="1">IF(C29=0,"-",IF(DAY(B29)=1,IF(E28&gt;=$B$10,$B$10,E28+SUM(G29:INDEX(G25:G29,MATCH("R",C25:C29,0)+1))),0))</f>
        <v>3124</v>
      </c>
      <c r="E29" s="16">
        <f t="shared" ca="1" si="2"/>
        <v>168922.11951552011</v>
      </c>
      <c r="F29" s="50">
        <f t="shared" ca="1" si="9"/>
        <v>28</v>
      </c>
      <c r="G29" s="16">
        <f t="shared" ca="1" si="6"/>
        <v>659.90292416911825</v>
      </c>
      <c r="H29" s="15">
        <f t="shared" ca="1" si="12"/>
        <v>3124</v>
      </c>
      <c r="I29" s="32">
        <f t="shared" ca="1" si="0"/>
        <v>153.75738133140456</v>
      </c>
      <c r="J29" s="18">
        <f t="shared" ca="1" si="7"/>
        <v>3124</v>
      </c>
      <c r="K29" s="7">
        <f t="shared" ca="1" si="8"/>
        <v>2956.859661745123</v>
      </c>
      <c r="L29" s="13">
        <f t="shared" ca="1" si="3"/>
        <v>0.83287671232876703</v>
      </c>
      <c r="M29" s="13">
        <f t="shared" ca="1" si="4"/>
        <v>3124</v>
      </c>
      <c r="N29" s="13">
        <f t="shared" ca="1" si="5"/>
        <v>3009.0950305803767</v>
      </c>
    </row>
    <row r="30" spans="1:23" x14ac:dyDescent="0.25">
      <c r="A30" s="26">
        <f ca="1">IF(B30="-","-",IF(DAY(B30)=1,WORKDAY(B30-1,1,Helligdage!$A$2:$A$999),IF(MONTH(B30)=12,WORKDAY(B30,-1,Helligdage!$A$2:$A$999),WORKDAY(B30+1,-1,Helligdage!$A$2:$A$999))))</f>
        <v>46021</v>
      </c>
      <c r="B30" s="26">
        <f t="shared" ca="1" si="10"/>
        <v>46022</v>
      </c>
      <c r="C30" s="14" t="str">
        <f t="shared" ca="1" si="11"/>
        <v>R</v>
      </c>
      <c r="D30" s="15">
        <f ca="1">IF(C30=0,"-",IF(DAY(B30)=1,IF(E29&gt;=$B$10,$B$10,E29+SUM(G30:INDEX(G26:G30,MATCH("R",C26:C30,0)+1))),0))</f>
        <v>0</v>
      </c>
      <c r="E30" s="16">
        <f t="shared" ca="1" si="2"/>
        <v>171091.22787105819</v>
      </c>
      <c r="F30" s="50">
        <f t="shared" ca="1" si="9"/>
        <v>31</v>
      </c>
      <c r="G30" s="16">
        <f t="shared" ca="1" si="6"/>
        <v>717.34050753166082</v>
      </c>
      <c r="H30" s="15">
        <f t="shared" ca="1" si="12"/>
        <v>-2169.1083555380619</v>
      </c>
      <c r="I30" s="32">
        <f t="shared" ca="1" si="0"/>
        <v>167.14033825487698</v>
      </c>
      <c r="J30" s="18">
        <f t="shared" ca="1" si="7"/>
        <v>0</v>
      </c>
      <c r="K30" s="7">
        <f t="shared" ca="1" si="8"/>
        <v>-5.4608569991721314</v>
      </c>
      <c r="L30" s="13">
        <f t="shared" ca="1" si="3"/>
        <v>0.91232876712328759</v>
      </c>
      <c r="M30" s="13">
        <f t="shared" ca="1" si="4"/>
        <v>0</v>
      </c>
      <c r="N30" s="13">
        <f t="shared" ca="1" si="5"/>
        <v>0</v>
      </c>
    </row>
    <row r="31" spans="1:23" x14ac:dyDescent="0.25">
      <c r="A31" s="26">
        <f ca="1">IF(B31="-","-",IF(DAY(B31)=1,WORKDAY(B31-1,1,Helligdage!$A$2:$A$999),IF(MONTH(B31)=12,WORKDAY(B31,-1,Helligdage!$A$2:$A$999),WORKDAY(B31+1,-1,Helligdage!$A$2:$A$999))))</f>
        <v>46024</v>
      </c>
      <c r="B31" s="26">
        <f t="shared" ca="1" si="10"/>
        <v>46023</v>
      </c>
      <c r="C31" s="14">
        <f t="shared" ca="1" si="11"/>
        <v>11</v>
      </c>
      <c r="D31" s="15">
        <f ca="1">IF(C31=0,"-",IF(DAY(B31)=1,IF(E30&gt;=$B$10,$B$10,E30+SUM(G31:INDEX(G27:G31,MATCH("R",C27:C31,0)+1))),0))</f>
        <v>3124</v>
      </c>
      <c r="E31" s="16">
        <f t="shared" ca="1" si="2"/>
        <v>167967.22787105819</v>
      </c>
      <c r="F31" s="50">
        <f t="shared" ca="1" si="9"/>
        <v>1</v>
      </c>
      <c r="G31" s="16">
        <f t="shared" ca="1" si="6"/>
        <v>23.437154502884685</v>
      </c>
      <c r="H31" s="15">
        <f t="shared" ca="1" si="12"/>
        <v>3124</v>
      </c>
      <c r="I31" s="32">
        <f t="shared" ca="1" si="0"/>
        <v>5.4608569991721314</v>
      </c>
      <c r="J31" s="18">
        <f t="shared" ca="1" si="7"/>
        <v>3124</v>
      </c>
      <c r="K31" s="7">
        <f t="shared" ca="1" si="8"/>
        <v>2957.804481244842</v>
      </c>
      <c r="L31" s="13">
        <f t="shared" ca="1" si="3"/>
        <v>0.92054794520547933</v>
      </c>
      <c r="M31" s="13">
        <f t="shared" ca="1" si="4"/>
        <v>3124</v>
      </c>
      <c r="N31" s="13">
        <f t="shared" ca="1" si="5"/>
        <v>2997.2483704525621</v>
      </c>
    </row>
    <row r="32" spans="1:23" x14ac:dyDescent="0.25">
      <c r="A32" s="26">
        <f ca="1">IF(B32="-","-",IF(DAY(B32)=1,WORKDAY(B32-1,1,Helligdage!$A$2:$A$999),IF(MONTH(B32)=12,WORKDAY(B32,-1,Helligdage!$A$2:$A$999),WORKDAY(B32+1,-1,Helligdage!$A$2:$A$999))))</f>
        <v>46055</v>
      </c>
      <c r="B32" s="26">
        <f t="shared" ca="1" si="10"/>
        <v>46054</v>
      </c>
      <c r="C32" s="14">
        <f t="shared" ca="1" si="11"/>
        <v>12</v>
      </c>
      <c r="D32" s="15">
        <f ca="1">IF(C32=0,"-",IF(DAY(B32)=1,IF(E31&gt;=$B$10,$B$10,E31+SUM(G32:INDEX(G28:G32,MATCH("R",C28:C32,0)+1))),0))</f>
        <v>3124</v>
      </c>
      <c r="E32" s="16">
        <f t="shared" ca="1" si="2"/>
        <v>164843.22787105819</v>
      </c>
      <c r="F32" s="50">
        <f t="shared" ca="1" si="9"/>
        <v>31</v>
      </c>
      <c r="G32" s="16">
        <f t="shared" ca="1" si="6"/>
        <v>713.28548821956224</v>
      </c>
      <c r="H32" s="15">
        <f t="shared" ca="1" si="12"/>
        <v>3124</v>
      </c>
      <c r="I32" s="32">
        <f t="shared" ca="1" si="0"/>
        <v>166.19551875515802</v>
      </c>
      <c r="J32" s="18">
        <f t="shared" ca="1" si="7"/>
        <v>3124</v>
      </c>
      <c r="K32" s="7">
        <f t="shared" ca="1" si="8"/>
        <v>2976.6798330642764</v>
      </c>
      <c r="L32" s="13">
        <f t="shared" ca="1" si="3"/>
        <v>1.0054794520547945</v>
      </c>
      <c r="M32" s="13">
        <f t="shared" ca="1" si="4"/>
        <v>3124</v>
      </c>
      <c r="N32" s="13">
        <f t="shared" ca="1" si="5"/>
        <v>2985.8163965380495</v>
      </c>
    </row>
    <row r="33" spans="1:14" x14ac:dyDescent="0.25">
      <c r="A33" s="26">
        <f ca="1">IF(B33="-","-",IF(DAY(B33)=1,WORKDAY(B33-1,1,Helligdage!$A$2:$A$999),IF(MONTH(B33)=12,WORKDAY(B33,-1,Helligdage!$A$2:$A$999),WORKDAY(B33+1,-1,Helligdage!$A$2:$A$999))))</f>
        <v>46083</v>
      </c>
      <c r="B33" s="26">
        <f t="shared" ca="1" si="10"/>
        <v>46082</v>
      </c>
      <c r="C33" s="14">
        <f t="shared" ca="1" si="11"/>
        <v>13</v>
      </c>
      <c r="D33" s="15">
        <f ca="1">IF(C33=0,"-",IF(DAY(B33)=1,IF(E32&gt;=$B$10,$B$10,E32+SUM(G33:INDEX(G29:G33,MATCH("R",C29:C33,0)+1))),0))</f>
        <v>3124</v>
      </c>
      <c r="E33" s="16">
        <f t="shared" ca="1" si="2"/>
        <v>161719.22787105819</v>
      </c>
      <c r="F33" s="50">
        <f t="shared" ca="1" si="9"/>
        <v>28</v>
      </c>
      <c r="G33" s="16">
        <f t="shared" ca="1" si="6"/>
        <v>632.27539457392186</v>
      </c>
      <c r="H33" s="15">
        <f t="shared" ca="1" si="12"/>
        <v>3124</v>
      </c>
      <c r="I33" s="32">
        <f t="shared" ca="1" si="0"/>
        <v>147.32016693572379</v>
      </c>
      <c r="J33" s="18">
        <f t="shared" ca="1" si="7"/>
        <v>3124</v>
      </c>
      <c r="K33" s="7">
        <f t="shared" ca="1" si="8"/>
        <v>2969.1483009837402</v>
      </c>
      <c r="L33" s="13">
        <f t="shared" ca="1" si="3"/>
        <v>1.0821917808219177</v>
      </c>
      <c r="M33" s="13">
        <f t="shared" ca="1" si="4"/>
        <v>3124</v>
      </c>
      <c r="N33" s="13">
        <f t="shared" ca="1" si="5"/>
        <v>2975.5282252931847</v>
      </c>
    </row>
    <row r="34" spans="1:14" x14ac:dyDescent="0.25">
      <c r="A34" s="26">
        <f ca="1">IF(B34="-","-",IF(DAY(B34)=1,WORKDAY(B34-1,1,Helligdage!$A$2:$A$999),IF(MONTH(B34)=12,WORKDAY(B34,-1,Helligdage!$A$2:$A$999),WORKDAY(B34+1,-1,Helligdage!$A$2:$A$999))))</f>
        <v>46112</v>
      </c>
      <c r="B34" s="26">
        <f t="shared" ca="1" si="10"/>
        <v>46112</v>
      </c>
      <c r="C34" s="14" t="str">
        <f t="shared" ca="1" si="11"/>
        <v>R</v>
      </c>
      <c r="D34" s="15">
        <f ca="1">IF(C34=0,"-",IF(DAY(B34)=1,IF(E33&gt;=$B$10,$B$10,E33+SUM(G34:INDEX(G30:G34,MATCH("R",C30:C34,0)+1))),0))</f>
        <v>0</v>
      </c>
      <c r="E34" s="16">
        <f t="shared" ca="1" si="2"/>
        <v>163752.82547494795</v>
      </c>
      <c r="F34" s="50">
        <f t="shared" ca="1" si="9"/>
        <v>30</v>
      </c>
      <c r="G34" s="16">
        <f t="shared" ca="1" si="6"/>
        <v>664.5995665933898</v>
      </c>
      <c r="H34" s="15">
        <f t="shared" ca="1" si="12"/>
        <v>-2033.5976038897584</v>
      </c>
      <c r="I34" s="32">
        <f t="shared" ca="1" si="0"/>
        <v>154.85169901625983</v>
      </c>
      <c r="J34" s="18">
        <f t="shared" ca="1" si="7"/>
        <v>0</v>
      </c>
      <c r="K34" s="7">
        <f t="shared" ca="1" si="8"/>
        <v>0</v>
      </c>
      <c r="L34" s="13">
        <f t="shared" ca="1" si="3"/>
        <v>1.1616438356164382</v>
      </c>
      <c r="M34" s="13">
        <f t="shared" ca="1" si="4"/>
        <v>0</v>
      </c>
      <c r="N34" s="13">
        <f t="shared" ca="1" si="5"/>
        <v>0</v>
      </c>
    </row>
    <row r="35" spans="1:14" x14ac:dyDescent="0.25">
      <c r="A35" s="26">
        <f ca="1">IF(B35="-","-",IF(DAY(B35)=1,WORKDAY(B35-1,1,Helligdage!$A$2:$A$999),IF(MONTH(B35)=12,WORKDAY(B35,-1,Helligdage!$A$2:$A$999),WORKDAY(B35+1,-1,Helligdage!$A$2:$A$999))))</f>
        <v>46113</v>
      </c>
      <c r="B35" s="26">
        <f t="shared" ca="1" si="10"/>
        <v>46113</v>
      </c>
      <c r="C35" s="14">
        <f t="shared" ca="1" si="11"/>
        <v>14</v>
      </c>
      <c r="D35" s="15">
        <f ca="1">IF(C35=0,"-",IF(DAY(B35)=1,IF(E34&gt;=$B$10,$B$10,E34+SUM(G35:INDEX(G31:G35,MATCH("R",C31:C35,0)+1))),0))</f>
        <v>3124</v>
      </c>
      <c r="E35" s="16">
        <f t="shared" ca="1" si="2"/>
        <v>160628.82547494795</v>
      </c>
      <c r="F35" s="50">
        <f t="shared" ca="1" si="9"/>
        <v>0</v>
      </c>
      <c r="G35" s="16">
        <f t="shared" ca="1" si="6"/>
        <v>0</v>
      </c>
      <c r="H35" s="15">
        <f t="shared" ca="1" si="12"/>
        <v>3124</v>
      </c>
      <c r="I35" s="32">
        <f t="shared" ca="1" si="0"/>
        <v>0</v>
      </c>
      <c r="J35" s="18">
        <f t="shared" ca="1" si="7"/>
        <v>3124</v>
      </c>
      <c r="K35" s="7">
        <f t="shared" ca="1" si="8"/>
        <v>2954.8116384826199</v>
      </c>
      <c r="L35" s="13">
        <f t="shared" ca="1" si="3"/>
        <v>1.1643835616438356</v>
      </c>
      <c r="M35" s="13">
        <f t="shared" ca="1" si="4"/>
        <v>3124</v>
      </c>
      <c r="N35" s="13">
        <f t="shared" ca="1" si="5"/>
        <v>2964.5445198227731</v>
      </c>
    </row>
    <row r="36" spans="1:14" x14ac:dyDescent="0.25">
      <c r="A36" s="26">
        <f ca="1">IF(B36="-","-",IF(DAY(B36)=1,WORKDAY(B36-1,1,Helligdage!$A$2:$A$999),IF(MONTH(B36)=12,WORKDAY(B36,-1,Helligdage!$A$2:$A$999),WORKDAY(B36+1,-1,Helligdage!$A$2:$A$999))))</f>
        <v>46146</v>
      </c>
      <c r="B36" s="26">
        <f t="shared" ca="1" si="10"/>
        <v>46143</v>
      </c>
      <c r="C36" s="14">
        <f t="shared" ca="1" si="11"/>
        <v>15</v>
      </c>
      <c r="D36" s="15">
        <f ca="1">IF(C36=0,"-",IF(DAY(B36)=1,IF(E35&gt;=$B$10,$B$10,E35+SUM(G36:INDEX(G32:G36,MATCH("R",C32:C36,0)+1))),0))</f>
        <v>3124</v>
      </c>
      <c r="E36" s="16">
        <f t="shared" ca="1" si="2"/>
        <v>157504.82547494795</v>
      </c>
      <c r="F36" s="50">
        <f t="shared" ca="1" si="9"/>
        <v>33</v>
      </c>
      <c r="G36" s="16">
        <f t="shared" ca="1" si="6"/>
        <v>726.13030694154554</v>
      </c>
      <c r="H36" s="15">
        <f t="shared" ca="1" si="12"/>
        <v>3124</v>
      </c>
      <c r="I36" s="32">
        <f t="shared" ca="1" si="0"/>
        <v>169.18836151738012</v>
      </c>
      <c r="J36" s="18">
        <f t="shared" ca="1" si="7"/>
        <v>3124</v>
      </c>
      <c r="K36" s="7">
        <f t="shared" ca="1" si="8"/>
        <v>2983.2381532330737</v>
      </c>
      <c r="L36" s="13">
        <f t="shared" ca="1" si="3"/>
        <v>1.2547945205479452</v>
      </c>
      <c r="M36" s="13">
        <f t="shared" ca="1" si="4"/>
        <v>3124</v>
      </c>
      <c r="N36" s="13">
        <f t="shared" ca="1" si="5"/>
        <v>2952.5092671229418</v>
      </c>
    </row>
    <row r="37" spans="1:14" x14ac:dyDescent="0.25">
      <c r="A37" s="26">
        <f ca="1">IF(B37="-","-",IF(DAY(B37)=1,WORKDAY(B37-1,1,Helligdage!$A$2:$A$999),IF(MONTH(B37)=12,WORKDAY(B37,-1,Helligdage!$A$2:$A$999),WORKDAY(B37+1,-1,Helligdage!$A$2:$A$999))))</f>
        <v>46174</v>
      </c>
      <c r="B37" s="26">
        <f t="shared" ca="1" si="10"/>
        <v>46174</v>
      </c>
      <c r="C37" s="14">
        <f t="shared" ca="1" si="11"/>
        <v>16</v>
      </c>
      <c r="D37" s="15">
        <f ca="1">IF(C37=0,"-",IF(DAY(B37)=1,IF(E36&gt;=$B$10,$B$10,E36+SUM(G37:INDEX(G33:G37,MATCH("R",C33:C37,0)+1))),0))</f>
        <v>3124</v>
      </c>
      <c r="E37" s="16">
        <f t="shared" ca="1" si="2"/>
        <v>154380.82547494795</v>
      </c>
      <c r="F37" s="50">
        <f t="shared" ca="1" si="9"/>
        <v>28</v>
      </c>
      <c r="G37" s="16">
        <f t="shared" ca="1" si="6"/>
        <v>604.12809771212915</v>
      </c>
      <c r="H37" s="15">
        <f t="shared" ca="1" si="12"/>
        <v>3124</v>
      </c>
      <c r="I37" s="32">
        <f t="shared" ca="1" si="0"/>
        <v>140.76184676692611</v>
      </c>
      <c r="J37" s="18">
        <f t="shared" ca="1" si="7"/>
        <v>3124</v>
      </c>
      <c r="K37" s="7">
        <f t="shared" ca="1" si="8"/>
        <v>2976.1750725931661</v>
      </c>
      <c r="L37" s="13">
        <f t="shared" ca="1" si="3"/>
        <v>1.3315068493150684</v>
      </c>
      <c r="M37" s="13">
        <f t="shared" ca="1" si="4"/>
        <v>3124</v>
      </c>
      <c r="N37" s="13">
        <f t="shared" ca="1" si="5"/>
        <v>2942.3358616257269</v>
      </c>
    </row>
    <row r="38" spans="1:14" x14ac:dyDescent="0.25">
      <c r="A38" s="26">
        <f ca="1">IF(B38="-","-",IF(DAY(B38)=1,WORKDAY(B38-1,1,Helligdage!$A$2:$A$999),IF(MONTH(B38)=12,WORKDAY(B38,-1,Helligdage!$A$2:$A$999),WORKDAY(B38+1,-1,Helligdage!$A$2:$A$999))))</f>
        <v>46203</v>
      </c>
      <c r="B38" s="26">
        <f t="shared" ca="1" si="10"/>
        <v>46203</v>
      </c>
      <c r="C38" s="14" t="str">
        <f t="shared" ca="1" si="11"/>
        <v>R</v>
      </c>
      <c r="D38" s="15">
        <f ca="1">IF(C38=0,"-",IF(DAY(B38)=1,IF(E37&gt;=$B$10,$B$10,E37+SUM(G38:INDEX(G34:G38,MATCH("R",C34:C38,0)+1))),0))</f>
        <v>0</v>
      </c>
      <c r="E38" s="16">
        <f t="shared" ca="1" si="2"/>
        <v>156345.52562812882</v>
      </c>
      <c r="F38" s="50">
        <f t="shared" ca="1" si="9"/>
        <v>30</v>
      </c>
      <c r="G38" s="16">
        <f t="shared" ca="1" si="6"/>
        <v>634.44174852718334</v>
      </c>
      <c r="H38" s="15">
        <f t="shared" ca="1" si="12"/>
        <v>-1964.700153180858</v>
      </c>
      <c r="I38" s="32">
        <f t="shared" ca="1" si="0"/>
        <v>147.82492740683372</v>
      </c>
      <c r="J38" s="18">
        <f t="shared" ca="1" si="7"/>
        <v>0</v>
      </c>
      <c r="K38" s="7">
        <f t="shared" ca="1" si="8"/>
        <v>0</v>
      </c>
      <c r="L38" s="13">
        <f t="shared" ca="1" si="3"/>
        <v>1.4109589041095889</v>
      </c>
      <c r="M38" s="13">
        <f t="shared" ca="1" si="4"/>
        <v>0</v>
      </c>
      <c r="N38" s="13">
        <f t="shared" ca="1" si="5"/>
        <v>0</v>
      </c>
    </row>
    <row r="39" spans="1:14" x14ac:dyDescent="0.25">
      <c r="A39" s="26">
        <f ca="1">IF(B39="-","-",IF(DAY(B39)=1,WORKDAY(B39-1,1,Helligdage!$A$2:$A$999),IF(MONTH(B39)=12,WORKDAY(B39,-1,Helligdage!$A$2:$A$999),WORKDAY(B39+1,-1,Helligdage!$A$2:$A$999))))</f>
        <v>46204</v>
      </c>
      <c r="B39" s="26">
        <f t="shared" ca="1" si="10"/>
        <v>46204</v>
      </c>
      <c r="C39" s="14">
        <f t="shared" ca="1" si="11"/>
        <v>17</v>
      </c>
      <c r="D39" s="15">
        <f ca="1">IF(C39=0,"-",IF(DAY(B39)=1,IF(E38&gt;=$B$10,$B$10,E38+SUM(G39:INDEX(G35:G39,MATCH("R",C35:C39,0)+1))),0))</f>
        <v>3124</v>
      </c>
      <c r="E39" s="16">
        <f t="shared" ca="1" si="2"/>
        <v>153221.52562812882</v>
      </c>
      <c r="F39" s="50">
        <f t="shared" ca="1" si="9"/>
        <v>0</v>
      </c>
      <c r="G39" s="16">
        <f t="shared" ca="1" si="6"/>
        <v>0</v>
      </c>
      <c r="H39" s="15">
        <f t="shared" ca="1" si="12"/>
        <v>3124</v>
      </c>
      <c r="I39" s="32">
        <f t="shared" ca="1" si="0"/>
        <v>0</v>
      </c>
      <c r="J39" s="18">
        <f t="shared" ca="1" si="7"/>
        <v>3124</v>
      </c>
      <c r="K39" s="7">
        <f t="shared" ca="1" si="8"/>
        <v>2962.6136560883997</v>
      </c>
      <c r="L39" s="13">
        <f t="shared" ca="1" si="3"/>
        <v>1.4136986301369863</v>
      </c>
      <c r="M39" s="13">
        <f t="shared" ca="1" si="4"/>
        <v>3124</v>
      </c>
      <c r="N39" s="13">
        <f t="shared" ca="1" si="5"/>
        <v>2931.4746806682047</v>
      </c>
    </row>
    <row r="40" spans="1:14" x14ac:dyDescent="0.25">
      <c r="A40" s="26">
        <f ca="1">IF(B40="-","-",IF(DAY(B40)=1,WORKDAY(B40-1,1,Helligdage!$A$2:$A$999),IF(MONTH(B40)=12,WORKDAY(B40,-1,Helligdage!$A$2:$A$999),WORKDAY(B40+1,-1,Helligdage!$A$2:$A$999))))</f>
        <v>46237</v>
      </c>
      <c r="B40" s="26">
        <f t="shared" ca="1" si="10"/>
        <v>46235</v>
      </c>
      <c r="C40" s="14">
        <f t="shared" ca="1" si="11"/>
        <v>18</v>
      </c>
      <c r="D40" s="15">
        <f ca="1">IF(C40=0,"-",IF(DAY(B40)=1,IF(E39&gt;=$B$10,$B$10,E39+SUM(G40:INDEX(G36:G40,MATCH("R",C36:C40,0)+1))),0))</f>
        <v>3124</v>
      </c>
      <c r="E40" s="16">
        <f t="shared" ca="1" si="2"/>
        <v>150097.52562812882</v>
      </c>
      <c r="F40" s="50">
        <f t="shared" ca="1" si="9"/>
        <v>33</v>
      </c>
      <c r="G40" s="16">
        <f t="shared" ca="1" si="6"/>
        <v>692.64525283948649</v>
      </c>
      <c r="H40" s="15">
        <f t="shared" ca="1" si="12"/>
        <v>3124</v>
      </c>
      <c r="I40" s="32">
        <f t="shared" ca="1" si="0"/>
        <v>161.38634391160036</v>
      </c>
      <c r="J40" s="18">
        <f t="shared" ca="1" si="7"/>
        <v>3124</v>
      </c>
      <c r="K40" s="7">
        <f t="shared" ca="1" si="8"/>
        <v>2985.067262922018</v>
      </c>
      <c r="L40" s="13">
        <f t="shared" ca="1" si="3"/>
        <v>1.5041095890410958</v>
      </c>
      <c r="M40" s="13">
        <f t="shared" ca="1" si="4"/>
        <v>3124</v>
      </c>
      <c r="N40" s="13">
        <f t="shared" ca="1" si="5"/>
        <v>2919.5736826129923</v>
      </c>
    </row>
    <row r="41" spans="1:14" x14ac:dyDescent="0.25">
      <c r="A41" s="26">
        <f ca="1">IF(B41="-","-",IF(DAY(B41)=1,WORKDAY(B41-1,1,Helligdage!$A$2:$A$999),IF(MONTH(B41)=12,WORKDAY(B41,-1,Helligdage!$A$2:$A$999),WORKDAY(B41+1,-1,Helligdage!$A$2:$A$999))))</f>
        <v>46266</v>
      </c>
      <c r="B41" s="26">
        <f t="shared" ca="1" si="10"/>
        <v>46266</v>
      </c>
      <c r="C41" s="14">
        <f t="shared" ca="1" si="11"/>
        <v>19</v>
      </c>
      <c r="D41" s="15">
        <f ca="1">IF(C41=0,"-",IF(DAY(B41)=1,IF(E40&gt;=$B$10,$B$10,E40+SUM(G41:INDEX(G37:G41,MATCH("R",C37:C41,0)+1))),0))</f>
        <v>3124</v>
      </c>
      <c r="E41" s="16">
        <f t="shared" ca="1" si="2"/>
        <v>146973.52562812882</v>
      </c>
      <c r="F41" s="50">
        <f t="shared" ca="1" si="9"/>
        <v>29</v>
      </c>
      <c r="G41" s="16">
        <f t="shared" ca="1" si="6"/>
        <v>596.27784153640232</v>
      </c>
      <c r="H41" s="15">
        <f t="shared" ca="1" si="12"/>
        <v>3124</v>
      </c>
      <c r="I41" s="32">
        <f t="shared" ca="1" si="0"/>
        <v>138.93273707798176</v>
      </c>
      <c r="J41" s="18">
        <f t="shared" ca="1" si="7"/>
        <v>3124</v>
      </c>
      <c r="K41" s="7">
        <f t="shared" ca="1" si="8"/>
        <v>2983.2678158711478</v>
      </c>
      <c r="L41" s="13">
        <f t="shared" ca="1" si="3"/>
        <v>1.5835616438356164</v>
      </c>
      <c r="M41" s="13">
        <f t="shared" ca="1" si="4"/>
        <v>3124</v>
      </c>
      <c r="N41" s="13">
        <f t="shared" ca="1" si="5"/>
        <v>2909.1551215869158</v>
      </c>
    </row>
    <row r="42" spans="1:14" x14ac:dyDescent="0.25">
      <c r="A42" s="26">
        <f ca="1">IF(B42="-","-",IF(DAY(B42)=1,WORKDAY(B42-1,1,Helligdage!$A$2:$A$999),IF(MONTH(B42)=12,WORKDAY(B42,-1,Helligdage!$A$2:$A$999),WORKDAY(B42+1,-1,Helligdage!$A$2:$A$999))))</f>
        <v>46295</v>
      </c>
      <c r="B42" s="26">
        <f t="shared" ca="1" si="10"/>
        <v>46295</v>
      </c>
      <c r="C42" s="14" t="str">
        <f t="shared" ca="1" si="11"/>
        <v>R</v>
      </c>
      <c r="D42" s="15">
        <f ca="1">IF(C42=0,"-",IF(DAY(B42)=1,IF(E41&gt;=$B$10,$B$10,E41+SUM(G42:INDEX(G38:G42,MATCH("R",C38:C42,0)+1))),0))</f>
        <v>0</v>
      </c>
      <c r="E42" s="16">
        <f t="shared" ca="1" si="2"/>
        <v>148866.4495127573</v>
      </c>
      <c r="F42" s="50">
        <f t="shared" ca="1" si="9"/>
        <v>30</v>
      </c>
      <c r="G42" s="16">
        <f t="shared" ca="1" si="6"/>
        <v>604.00079025258412</v>
      </c>
      <c r="H42" s="15">
        <f t="shared" ca="1" si="12"/>
        <v>-1892.9238846284729</v>
      </c>
      <c r="I42" s="32">
        <f t="shared" ca="1" si="0"/>
        <v>140.73218412885211</v>
      </c>
      <c r="J42" s="18">
        <f t="shared" ca="1" si="7"/>
        <v>0</v>
      </c>
      <c r="K42" s="7">
        <f t="shared" ca="1" si="8"/>
        <v>0</v>
      </c>
      <c r="L42" s="13">
        <f t="shared" ca="1" si="3"/>
        <v>1.6630136986301369</v>
      </c>
      <c r="M42" s="13">
        <f t="shared" ca="1" si="4"/>
        <v>0</v>
      </c>
      <c r="N42" s="13">
        <f t="shared" ca="1" si="5"/>
        <v>0</v>
      </c>
    </row>
    <row r="43" spans="1:14" x14ac:dyDescent="0.25">
      <c r="A43" s="26">
        <f ca="1">IF(B43="-","-",IF(DAY(B43)=1,WORKDAY(B43-1,1,Helligdage!$A$2:$A$999),IF(MONTH(B43)=12,WORKDAY(B43,-1,Helligdage!$A$2:$A$999),WORKDAY(B43+1,-1,Helligdage!$A$2:$A$999))))</f>
        <v>46296</v>
      </c>
      <c r="B43" s="26">
        <f t="shared" ca="1" si="10"/>
        <v>46296</v>
      </c>
      <c r="C43" s="14">
        <f t="shared" ca="1" si="11"/>
        <v>20</v>
      </c>
      <c r="D43" s="15">
        <f ca="1">IF(C43=0,"-",IF(DAY(B43)=1,IF(E42&gt;=$B$10,$B$10,E42+SUM(G43:INDEX(G39:G43,MATCH("R",C39:C43,0)+1))),0))</f>
        <v>3124</v>
      </c>
      <c r="E43" s="16">
        <f t="shared" ca="1" si="2"/>
        <v>145742.4495127573</v>
      </c>
      <c r="F43" s="50">
        <f t="shared" ca="1" si="9"/>
        <v>0</v>
      </c>
      <c r="G43" s="16">
        <f t="shared" ca="1" si="6"/>
        <v>0</v>
      </c>
      <c r="H43" s="15">
        <f t="shared" ca="1" si="12"/>
        <v>3124</v>
      </c>
      <c r="I43" s="32">
        <f t="shared" ca="1" si="0"/>
        <v>0</v>
      </c>
      <c r="J43" s="18">
        <f t="shared" ca="1" si="7"/>
        <v>3124</v>
      </c>
      <c r="K43" s="7">
        <f t="shared" ca="1" si="8"/>
        <v>2975.1430543058741</v>
      </c>
      <c r="L43" s="13">
        <f t="shared" ca="1" si="3"/>
        <v>1.6657534246575343</v>
      </c>
      <c r="M43" s="13">
        <f t="shared" ca="1" si="4"/>
        <v>3124</v>
      </c>
      <c r="N43" s="13">
        <f t="shared" ca="1" si="5"/>
        <v>2898.4164222354416</v>
      </c>
    </row>
    <row r="44" spans="1:14" x14ac:dyDescent="0.25">
      <c r="A44" s="26">
        <f ca="1">IF(B44="-","-",IF(DAY(B44)=1,WORKDAY(B44-1,1,Helligdage!$A$2:$A$999),IF(MONTH(B44)=12,WORKDAY(B44,-1,Helligdage!$A$2:$A$999),WORKDAY(B44+1,-1,Helligdage!$A$2:$A$999))))</f>
        <v>46328</v>
      </c>
      <c r="B44" s="26">
        <f t="shared" ca="1" si="10"/>
        <v>46327</v>
      </c>
      <c r="C44" s="14">
        <f t="shared" ca="1" si="11"/>
        <v>21</v>
      </c>
      <c r="D44" s="15">
        <f ca="1">IF(C44=0,"-",IF(DAY(B44)=1,IF(E43&gt;=$B$10,$B$10,E43+SUM(G44:INDEX(G40:G44,MATCH("R",C40:C44,0)+1))),0))</f>
        <v>3124</v>
      </c>
      <c r="E44" s="16">
        <f t="shared" ca="1" si="2"/>
        <v>142618.4495127573</v>
      </c>
      <c r="F44" s="50">
        <f t="shared" ca="1" si="9"/>
        <v>32</v>
      </c>
      <c r="G44" s="16">
        <f t="shared" ca="1" si="6"/>
        <v>638.87101156277186</v>
      </c>
      <c r="H44" s="15">
        <f t="shared" ca="1" si="12"/>
        <v>3124</v>
      </c>
      <c r="I44" s="32">
        <f t="shared" ca="1" si="0"/>
        <v>148.85694569412584</v>
      </c>
      <c r="J44" s="18">
        <f t="shared" ca="1" si="7"/>
        <v>3124</v>
      </c>
      <c r="K44" s="7">
        <f t="shared" ca="1" si="8"/>
        <v>2991.9900187181229</v>
      </c>
      <c r="L44" s="13">
        <f t="shared" ca="1" si="3"/>
        <v>1.7534246575342467</v>
      </c>
      <c r="M44" s="13">
        <f t="shared" ca="1" si="4"/>
        <v>3124</v>
      </c>
      <c r="N44" s="13">
        <f t="shared" ca="1" si="5"/>
        <v>2887.0054983815421</v>
      </c>
    </row>
    <row r="45" spans="1:14" x14ac:dyDescent="0.25">
      <c r="A45" s="26">
        <f ca="1">IF(B45="-","-",IF(DAY(B45)=1,WORKDAY(B45-1,1,Helligdage!$A$2:$A$999),IF(MONTH(B45)=12,WORKDAY(B45,-1,Helligdage!$A$2:$A$999),WORKDAY(B45+1,-1,Helligdage!$A$2:$A$999))))</f>
        <v>46357</v>
      </c>
      <c r="B45" s="26">
        <f t="shared" ca="1" si="10"/>
        <v>46357</v>
      </c>
      <c r="C45" s="14">
        <f t="shared" ca="1" si="11"/>
        <v>22</v>
      </c>
      <c r="D45" s="15">
        <f ca="1">IF(C45=0,"-",IF(DAY(B45)=1,IF(E44&gt;=$B$10,$B$10,E44+SUM(G45:INDEX(G41:G45,MATCH("R",C41:C45,0)+1))),0))</f>
        <v>3124</v>
      </c>
      <c r="E45" s="16">
        <f t="shared" ca="1" si="2"/>
        <v>139494.4495127573</v>
      </c>
      <c r="F45" s="50">
        <f t="shared" ca="1" si="9"/>
        <v>29</v>
      </c>
      <c r="G45" s="16">
        <f t="shared" ca="1" si="6"/>
        <v>566.56644326985793</v>
      </c>
      <c r="H45" s="15">
        <f t="shared" ca="1" si="12"/>
        <v>3124</v>
      </c>
      <c r="I45" s="32">
        <f t="shared" ca="1" si="0"/>
        <v>132.00998128187692</v>
      </c>
      <c r="J45" s="18">
        <f t="shared" ca="1" si="7"/>
        <v>3124</v>
      </c>
      <c r="K45" s="7">
        <f t="shared" ca="1" si="8"/>
        <v>2985.9769302971717</v>
      </c>
      <c r="L45" s="13">
        <f t="shared" ca="1" si="3"/>
        <v>1.8328767123287673</v>
      </c>
      <c r="M45" s="13">
        <f t="shared" ca="1" si="4"/>
        <v>3124</v>
      </c>
      <c r="N45" s="13">
        <f t="shared" ca="1" si="5"/>
        <v>2876.7031576163017</v>
      </c>
    </row>
    <row r="46" spans="1:14" x14ac:dyDescent="0.25">
      <c r="A46" s="26">
        <f ca="1">IF(B46="-","-",IF(DAY(B46)=1,WORKDAY(B46-1,1,Helligdage!$A$2:$A$999),IF(MONTH(B46)=12,WORKDAY(B46,-1,Helligdage!$A$2:$A$999),WORKDAY(B46+1,-1,Helligdage!$A$2:$A$999))))</f>
        <v>46386</v>
      </c>
      <c r="B46" s="26">
        <f t="shared" ca="1" si="10"/>
        <v>46387</v>
      </c>
      <c r="C46" s="14" t="str">
        <f t="shared" ca="1" si="11"/>
        <v>R</v>
      </c>
      <c r="D46" s="15">
        <f ca="1">IF(C46=0,"-",IF(DAY(B46)=1,IF(E45&gt;=$B$10,$B$10,E45+SUM(G46:INDEX(G42:G46,MATCH("R",C42:C46,0)+1))),0))</f>
        <v>0</v>
      </c>
      <c r="E46" s="16">
        <f t="shared" ca="1" si="2"/>
        <v>141292.26065730164</v>
      </c>
      <c r="F46" s="50">
        <f t="shared" ca="1" si="9"/>
        <v>31</v>
      </c>
      <c r="G46" s="16">
        <f t="shared" ca="1" si="6"/>
        <v>592.37368971170906</v>
      </c>
      <c r="H46" s="15">
        <f t="shared" ca="1" si="12"/>
        <v>-1797.8111445443387</v>
      </c>
      <c r="I46" s="32">
        <f t="shared" ca="1" si="0"/>
        <v>138.02306970282822</v>
      </c>
      <c r="J46" s="18">
        <f t="shared" ca="1" si="7"/>
        <v>0</v>
      </c>
      <c r="K46" s="7">
        <f t="shared" ca="1" si="8"/>
        <v>-13.529217835541623</v>
      </c>
      <c r="L46" s="13">
        <f t="shared" ca="1" si="3"/>
        <v>1.9123287671232878</v>
      </c>
      <c r="M46" s="13">
        <f t="shared" ca="1" si="4"/>
        <v>0</v>
      </c>
      <c r="N46" s="13">
        <f t="shared" ca="1" si="5"/>
        <v>0</v>
      </c>
    </row>
    <row r="47" spans="1:14" x14ac:dyDescent="0.25">
      <c r="A47" s="26">
        <f ca="1">IF(B47="-","-",IF(DAY(B47)=1,WORKDAY(B47-1,1,Helligdage!$A$2:$A$999),IF(MONTH(B47)=12,WORKDAY(B47,-1,Helligdage!$A$2:$A$999),WORKDAY(B47+1,-1,Helligdage!$A$2:$A$999))))</f>
        <v>46391</v>
      </c>
      <c r="B47" s="26">
        <f t="shared" ca="1" si="10"/>
        <v>46388</v>
      </c>
      <c r="C47" s="14">
        <f t="shared" ca="1" si="11"/>
        <v>23</v>
      </c>
      <c r="D47" s="15">
        <f ca="1">IF(C47=0,"-",IF(DAY(B47)=1,IF(E46&gt;=$B$10,$B$10,E46+SUM(G47:INDEX(G43:G47,MATCH("R",C43:C47,0)+1))),0))</f>
        <v>3124</v>
      </c>
      <c r="E47" s="16">
        <f t="shared" ca="1" si="2"/>
        <v>138168.26065730164</v>
      </c>
      <c r="F47" s="50">
        <f t="shared" ca="1" si="9"/>
        <v>3</v>
      </c>
      <c r="G47" s="16">
        <f t="shared" ca="1" si="6"/>
        <v>58.065312598891083</v>
      </c>
      <c r="H47" s="15">
        <f t="shared" ca="1" si="12"/>
        <v>3124</v>
      </c>
      <c r="I47" s="32">
        <f t="shared" ca="1" si="0"/>
        <v>13.529217835541623</v>
      </c>
      <c r="J47" s="18">
        <f t="shared" ca="1" si="7"/>
        <v>3124</v>
      </c>
      <c r="K47" s="7">
        <f t="shared" ca="1" si="8"/>
        <v>3000.5192147221596</v>
      </c>
      <c r="L47" s="13">
        <f t="shared" ca="1" si="3"/>
        <v>1.9260273972602742</v>
      </c>
      <c r="M47" s="13">
        <f t="shared" ca="1" si="4"/>
        <v>3124</v>
      </c>
      <c r="N47" s="13">
        <f t="shared" ca="1" si="5"/>
        <v>2864.6713601133838</v>
      </c>
    </row>
    <row r="48" spans="1:14" x14ac:dyDescent="0.25">
      <c r="A48" s="26">
        <f ca="1">IF(B48="-","-",IF(DAY(B48)=1,WORKDAY(B48-1,1,Helligdage!$A$2:$A$999),IF(MONTH(B48)=12,WORKDAY(B48,-1,Helligdage!$A$2:$A$999),WORKDAY(B48+1,-1,Helligdage!$A$2:$A$999))))</f>
        <v>46419</v>
      </c>
      <c r="B48" s="26">
        <f t="shared" ca="1" si="10"/>
        <v>46419</v>
      </c>
      <c r="C48" s="14">
        <f t="shared" ca="1" si="11"/>
        <v>24</v>
      </c>
      <c r="D48" s="15">
        <f ca="1">IF(C48=0,"-",IF(DAY(B48)=1,IF(E47&gt;=$B$10,$B$10,E47+SUM(G48:INDEX(G44:G48,MATCH("R",C44:C48,0)+1))),0))</f>
        <v>3124</v>
      </c>
      <c r="E48" s="16">
        <f t="shared" ca="1" si="2"/>
        <v>135044.26065730164</v>
      </c>
      <c r="F48" s="50">
        <f t="shared" ca="1" si="9"/>
        <v>28</v>
      </c>
      <c r="G48" s="16">
        <f t="shared" ca="1" si="6"/>
        <v>529.9604518362255</v>
      </c>
      <c r="H48" s="15">
        <f t="shared" ca="1" si="12"/>
        <v>3124</v>
      </c>
      <c r="I48" s="32">
        <f t="shared" ca="1" si="0"/>
        <v>123.48078527784055</v>
      </c>
      <c r="J48" s="18">
        <f t="shared" ca="1" si="7"/>
        <v>3124</v>
      </c>
      <c r="K48" s="7">
        <f t="shared" ca="1" si="8"/>
        <v>3003.3111292427075</v>
      </c>
      <c r="L48" s="13">
        <f t="shared" ca="1" si="3"/>
        <v>2.0027397260273974</v>
      </c>
      <c r="M48" s="13">
        <f t="shared" ca="1" si="4"/>
        <v>3124</v>
      </c>
      <c r="N48" s="13">
        <f t="shared" ca="1" si="5"/>
        <v>2854.800616035724</v>
      </c>
    </row>
    <row r="49" spans="1:17" x14ac:dyDescent="0.25">
      <c r="A49" s="26">
        <f ca="1">IF(B49="-","-",IF(DAY(B49)=1,WORKDAY(B49-1,1,Helligdage!$A$2:$A$999),IF(MONTH(B49)=12,WORKDAY(B49,-1,Helligdage!$A$2:$A$999),WORKDAY(B49+1,-1,Helligdage!$A$2:$A$999))))</f>
        <v>46447</v>
      </c>
      <c r="B49" s="26">
        <f t="shared" ca="1" si="10"/>
        <v>46447</v>
      </c>
      <c r="C49" s="14">
        <f t="shared" ca="1" si="11"/>
        <v>25</v>
      </c>
      <c r="D49" s="15">
        <f ca="1">IF(C49=0,"-",IF(DAY(B49)=1,IF(E48&gt;=$B$10,$B$10,E48+SUM(G49:INDEX(G45:G49,MATCH("R",C45:C49,0)+1))),0))</f>
        <v>3124</v>
      </c>
      <c r="E49" s="16">
        <f t="shared" ca="1" si="2"/>
        <v>131920.26065730164</v>
      </c>
      <c r="F49" s="50">
        <f t="shared" ca="1" si="9"/>
        <v>28</v>
      </c>
      <c r="G49" s="16">
        <f t="shared" ca="1" si="6"/>
        <v>517.97798608280084</v>
      </c>
      <c r="H49" s="15">
        <f t="shared" ca="1" si="12"/>
        <v>3124</v>
      </c>
      <c r="I49" s="32">
        <f t="shared" ca="1" si="0"/>
        <v>120.68887075729261</v>
      </c>
      <c r="J49" s="18">
        <f t="shared" ca="1" si="7"/>
        <v>3124</v>
      </c>
      <c r="K49" s="7">
        <f t="shared" ca="1" si="8"/>
        <v>2993.4712270236041</v>
      </c>
      <c r="L49" s="13">
        <f t="shared" ca="1" si="3"/>
        <v>2.0794520547945208</v>
      </c>
      <c r="M49" s="13">
        <f t="shared" ca="1" si="4"/>
        <v>3124</v>
      </c>
      <c r="N49" s="13">
        <f t="shared" ca="1" si="5"/>
        <v>2844.9638833947688</v>
      </c>
    </row>
    <row r="50" spans="1:17" x14ac:dyDescent="0.25">
      <c r="A50" s="26">
        <f ca="1">IF(B50="-","-",IF(DAY(B50)=1,WORKDAY(B50-1,1,Helligdage!$A$2:$A$999),IF(MONTH(B50)=12,WORKDAY(B50,-1,Helligdage!$A$2:$A$999),WORKDAY(B50+1,-1,Helligdage!$A$2:$A$999))))</f>
        <v>46477</v>
      </c>
      <c r="B50" s="26">
        <f t="shared" ca="1" si="10"/>
        <v>46477</v>
      </c>
      <c r="C50" s="14" t="str">
        <f t="shared" ca="1" si="11"/>
        <v>R</v>
      </c>
      <c r="D50" s="15">
        <f ca="1">IF(C50=0,"-",IF(DAY(B50)=1,IF(E49&gt;=$B$10,$B$10,E49+SUM(G50:INDEX(G46:G50,MATCH("R",C46:C50,0)+1))),0))</f>
        <v>0</v>
      </c>
      <c r="E50" s="16">
        <f t="shared" ca="1" si="2"/>
        <v>133586.47373389851</v>
      </c>
      <c r="F50" s="50">
        <f t="shared" ca="1" si="9"/>
        <v>31</v>
      </c>
      <c r="G50" s="16">
        <f t="shared" ca="1" si="6"/>
        <v>560.20932607895213</v>
      </c>
      <c r="H50" s="15">
        <f t="shared" ca="1" si="12"/>
        <v>-1666.2130765968695</v>
      </c>
      <c r="I50" s="32">
        <f t="shared" ca="1" si="0"/>
        <v>130.52877297639586</v>
      </c>
      <c r="J50" s="18">
        <f t="shared" ca="1" si="7"/>
        <v>0</v>
      </c>
      <c r="K50" s="7">
        <f t="shared" ca="1" si="8"/>
        <v>0</v>
      </c>
      <c r="L50" s="13">
        <f t="shared" ca="1" si="3"/>
        <v>2.1616438356164385</v>
      </c>
      <c r="M50" s="13">
        <f t="shared" ca="1" si="4"/>
        <v>0</v>
      </c>
      <c r="N50" s="13">
        <f t="shared" ca="1" si="5"/>
        <v>0</v>
      </c>
    </row>
    <row r="51" spans="1:17" x14ac:dyDescent="0.25">
      <c r="A51" s="26">
        <f ca="1">IF(B51="-","-",IF(DAY(B51)=1,WORKDAY(B51-1,1,Helligdage!$A$2:$A$999),IF(MONTH(B51)=12,WORKDAY(B51,-1,Helligdage!$A$2:$A$999),WORKDAY(B51+1,-1,Helligdage!$A$2:$A$999))))</f>
        <v>46478</v>
      </c>
      <c r="B51" s="26">
        <f t="shared" ca="1" si="10"/>
        <v>46478</v>
      </c>
      <c r="C51" s="14">
        <f t="shared" ca="1" si="11"/>
        <v>26</v>
      </c>
      <c r="D51" s="15">
        <f ca="1">IF(C51=0,"-",IF(DAY(B51)=1,IF(E50&gt;=$B$10,$B$10,E50+SUM(G51:INDEX(G47:G51,MATCH("R",C47:C51,0)+1))),0))</f>
        <v>3124</v>
      </c>
      <c r="E51" s="16">
        <f t="shared" ca="1" si="2"/>
        <v>130462.47373389851</v>
      </c>
      <c r="F51" s="50">
        <f t="shared" ca="1" si="9"/>
        <v>0</v>
      </c>
      <c r="G51" s="16">
        <f t="shared" ca="1" si="6"/>
        <v>0</v>
      </c>
      <c r="H51" s="15">
        <f t="shared" ca="1" si="12"/>
        <v>3124</v>
      </c>
      <c r="I51" s="32">
        <f t="shared" ca="1" si="0"/>
        <v>0</v>
      </c>
      <c r="J51" s="18">
        <f t="shared" ca="1" si="7"/>
        <v>3124</v>
      </c>
      <c r="K51" s="7">
        <f t="shared" ca="1" si="8"/>
        <v>2990.7495610739797</v>
      </c>
      <c r="L51" s="13">
        <f t="shared" ca="1" si="3"/>
        <v>2.1643835616438358</v>
      </c>
      <c r="M51" s="13">
        <f t="shared" ca="1" si="4"/>
        <v>3124</v>
      </c>
      <c r="N51" s="13">
        <f t="shared" ca="1" si="5"/>
        <v>2834.1127463240732</v>
      </c>
    </row>
    <row r="52" spans="1:17" x14ac:dyDescent="0.25">
      <c r="A52" s="26">
        <f ca="1">IF(B52="-","-",IF(DAY(B52)=1,WORKDAY(B52-1,1,Helligdage!$A$2:$A$999),IF(MONTH(B52)=12,WORKDAY(B52,-1,Helligdage!$A$2:$A$999),WORKDAY(B52+1,-1,Helligdage!$A$2:$A$999))))</f>
        <v>46510</v>
      </c>
      <c r="B52" s="26">
        <f t="shared" ca="1" si="10"/>
        <v>46508</v>
      </c>
      <c r="C52" s="14">
        <f t="shared" ca="1" si="11"/>
        <v>27</v>
      </c>
      <c r="D52" s="15">
        <f ca="1">IF(C52=0,"-",IF(DAY(B52)=1,IF(E51&gt;=$B$10,$B$10,E51+SUM(G52:INDEX(G48:G52,MATCH("R",C48:C52,0)+1))),0))</f>
        <v>3124</v>
      </c>
      <c r="E52" s="16">
        <f t="shared" ca="1" si="2"/>
        <v>127338.47373389851</v>
      </c>
      <c r="F52" s="50">
        <f t="shared" ca="1" si="9"/>
        <v>32</v>
      </c>
      <c r="G52" s="16">
        <f t="shared" ca="1" si="6"/>
        <v>571.89029581982913</v>
      </c>
      <c r="H52" s="15">
        <f t="shared" ca="1" si="12"/>
        <v>3124</v>
      </c>
      <c r="I52" s="32">
        <f t="shared" ca="1" si="0"/>
        <v>133.25043892602019</v>
      </c>
      <c r="J52" s="18">
        <f t="shared" ca="1" si="7"/>
        <v>3124</v>
      </c>
      <c r="K52" s="7">
        <f t="shared" ca="1" si="8"/>
        <v>3006.1334154767187</v>
      </c>
      <c r="L52" s="13">
        <f t="shared" ca="1" si="3"/>
        <v>2.2520547945205482</v>
      </c>
      <c r="M52" s="13">
        <f t="shared" ca="1" si="4"/>
        <v>3124</v>
      </c>
      <c r="N52" s="13">
        <f t="shared" ca="1" si="5"/>
        <v>2822.9549829007187</v>
      </c>
    </row>
    <row r="53" spans="1:17" x14ac:dyDescent="0.25">
      <c r="A53" s="26">
        <f ca="1">IF(B53="-","-",IF(DAY(B53)=1,WORKDAY(B53-1,1,Helligdage!$A$2:$A$999),IF(MONTH(B53)=12,WORKDAY(B53,-1,Helligdage!$A$2:$A$999),WORKDAY(B53+1,-1,Helligdage!$A$2:$A$999))))</f>
        <v>46539</v>
      </c>
      <c r="B53" s="26">
        <f t="shared" ca="1" si="10"/>
        <v>46539</v>
      </c>
      <c r="C53" s="14">
        <f t="shared" ca="1" si="11"/>
        <v>28</v>
      </c>
      <c r="D53" s="15">
        <f ca="1">IF(C53=0,"-",IF(DAY(B53)=1,IF(E52&gt;=$B$10,$B$10,E52+SUM(G53:INDEX(G49:G53,MATCH("R",C49:C53,0)+1))),0))</f>
        <v>3124</v>
      </c>
      <c r="E53" s="16">
        <f t="shared" ca="1" si="2"/>
        <v>124214.47373389851</v>
      </c>
      <c r="F53" s="50">
        <f t="shared" ca="1" si="9"/>
        <v>29</v>
      </c>
      <c r="G53" s="16">
        <f t="shared" ca="1" si="6"/>
        <v>505.8651696278161</v>
      </c>
      <c r="H53" s="15">
        <f t="shared" ca="1" si="12"/>
        <v>3124</v>
      </c>
      <c r="I53" s="32">
        <f t="shared" ca="1" si="0"/>
        <v>117.86658452328116</v>
      </c>
      <c r="J53" s="18">
        <f t="shared" ca="1" si="7"/>
        <v>3124</v>
      </c>
      <c r="K53" s="7">
        <f t="shared" ca="1" si="8"/>
        <v>3005.0603874794588</v>
      </c>
      <c r="L53" s="13">
        <f t="shared" ca="1" si="3"/>
        <v>2.331506849315069</v>
      </c>
      <c r="M53" s="13">
        <f t="shared" ca="1" si="4"/>
        <v>3124</v>
      </c>
      <c r="N53" s="13">
        <f t="shared" ca="1" si="5"/>
        <v>2812.8812077675989</v>
      </c>
    </row>
    <row r="54" spans="1:17" x14ac:dyDescent="0.25">
      <c r="A54" s="26">
        <f ca="1">IF(B54="-","-",IF(DAY(B54)=1,WORKDAY(B54-1,1,Helligdage!$A$2:$A$999),IF(MONTH(B54)=12,WORKDAY(B54,-1,Helligdage!$A$2:$A$999),WORKDAY(B54+1,-1,Helligdage!$A$2:$A$999))))</f>
        <v>46568</v>
      </c>
      <c r="B54" s="26">
        <f t="shared" ca="1" si="10"/>
        <v>46568</v>
      </c>
      <c r="C54" s="14" t="str">
        <f t="shared" ca="1" si="11"/>
        <v>R</v>
      </c>
      <c r="D54" s="15">
        <f ca="1">IF(C54=0,"-",IF(DAY(B54)=1,IF(E53&gt;=$B$10,$B$10,E53+SUM(G54:INDEX(G50:G54,MATCH("R",C50:C54,0)+1))),0))</f>
        <v>0</v>
      </c>
      <c r="E54" s="16">
        <f t="shared" ca="1" si="2"/>
        <v>125802.69963934849</v>
      </c>
      <c r="F54" s="50">
        <f t="shared" ca="1" si="9"/>
        <v>30</v>
      </c>
      <c r="G54" s="16">
        <f t="shared" ca="1" si="6"/>
        <v>510.47044000232262</v>
      </c>
      <c r="H54" s="15">
        <f t="shared" ca="1" si="12"/>
        <v>-1588.225905449968</v>
      </c>
      <c r="I54" s="32">
        <f t="shared" ca="1" si="0"/>
        <v>118.93961252054117</v>
      </c>
      <c r="J54" s="18">
        <f t="shared" ca="1" si="7"/>
        <v>0</v>
      </c>
      <c r="K54" s="7">
        <f t="shared" ca="1" si="8"/>
        <v>0</v>
      </c>
      <c r="L54" s="13">
        <f t="shared" ca="1" si="3"/>
        <v>2.4109589041095898</v>
      </c>
      <c r="M54" s="13">
        <f t="shared" ca="1" si="4"/>
        <v>0</v>
      </c>
      <c r="N54" s="13">
        <f t="shared" ca="1" si="5"/>
        <v>0</v>
      </c>
    </row>
    <row r="55" spans="1:17" x14ac:dyDescent="0.25">
      <c r="A55" s="26">
        <f ca="1">IF(B55="-","-",IF(DAY(B55)=1,WORKDAY(B55-1,1,Helligdage!$A$2:$A$999),IF(MONTH(B55)=12,WORKDAY(B55,-1,Helligdage!$A$2:$A$999),WORKDAY(B55+1,-1,Helligdage!$A$2:$A$999))))</f>
        <v>46569</v>
      </c>
      <c r="B55" s="26">
        <f t="shared" ca="1" si="10"/>
        <v>46569</v>
      </c>
      <c r="C55" s="14">
        <f t="shared" ca="1" si="11"/>
        <v>29</v>
      </c>
      <c r="D55" s="15">
        <f ca="1">IF(C55=0,"-",IF(DAY(B55)=1,IF(E54&gt;=$B$10,$B$10,E54+SUM(G55:INDEX(G51:G55,MATCH("R",C51:C55,0)+1))),0))</f>
        <v>3124</v>
      </c>
      <c r="E55" s="16">
        <f t="shared" ca="1" si="2"/>
        <v>122678.69963934849</v>
      </c>
      <c r="F55" s="50">
        <f t="shared" ca="1" si="9"/>
        <v>0</v>
      </c>
      <c r="G55" s="16">
        <f t="shared" ca="1" si="6"/>
        <v>0</v>
      </c>
      <c r="H55" s="15">
        <f t="shared" ca="1" si="12"/>
        <v>3124</v>
      </c>
      <c r="I55" s="32">
        <f t="shared" ca="1" si="0"/>
        <v>0</v>
      </c>
      <c r="J55" s="18">
        <f t="shared" ca="1" si="7"/>
        <v>3124</v>
      </c>
      <c r="K55" s="7">
        <f t="shared" ca="1" si="8"/>
        <v>2998.6996733546598</v>
      </c>
      <c r="L55" s="13">
        <f t="shared" ca="1" si="3"/>
        <v>2.4136986301369872</v>
      </c>
      <c r="M55" s="13">
        <f t="shared" ca="1" si="4"/>
        <v>3124</v>
      </c>
      <c r="N55" s="13">
        <f t="shared" ca="1" si="5"/>
        <v>2802.4978887835118</v>
      </c>
      <c r="Q55" s="12"/>
    </row>
    <row r="56" spans="1:17" x14ac:dyDescent="0.25">
      <c r="A56" s="26">
        <f ca="1">IF(B56="-","-",IF(DAY(B56)=1,WORKDAY(B56-1,1,Helligdage!$A$2:$A$999),IF(MONTH(B56)=12,WORKDAY(B56,-1,Helligdage!$A$2:$A$999),WORKDAY(B56+1,-1,Helligdage!$A$2:$A$999))))</f>
        <v>46601</v>
      </c>
      <c r="B56" s="26">
        <f t="shared" ca="1" si="10"/>
        <v>46600</v>
      </c>
      <c r="C56" s="14">
        <f t="shared" ca="1" si="11"/>
        <v>30</v>
      </c>
      <c r="D56" s="15">
        <f ca="1">IF(C56=0,"-",IF(DAY(B56)=1,IF(E55&gt;=$B$10,$B$10,E55+SUM(G56:INDEX(G52:G56,MATCH("R",C52:C56,0)+1))),0))</f>
        <v>3124</v>
      </c>
      <c r="E56" s="16">
        <f t="shared" ca="1" si="2"/>
        <v>119554.69963934849</v>
      </c>
      <c r="F56" s="50">
        <f t="shared" ca="1" si="9"/>
        <v>32</v>
      </c>
      <c r="G56" s="16">
        <f t="shared" ca="1" si="6"/>
        <v>537.76964225467839</v>
      </c>
      <c r="H56" s="15">
        <f t="shared" ca="1" si="12"/>
        <v>3124</v>
      </c>
      <c r="I56" s="32">
        <f t="shared" ca="1" si="0"/>
        <v>125.30032664534006</v>
      </c>
      <c r="J56" s="18">
        <f t="shared" ca="1" si="7"/>
        <v>3124</v>
      </c>
      <c r="K56" s="7">
        <f t="shared" ca="1" si="8"/>
        <v>3009.522280756295</v>
      </c>
      <c r="L56" s="13">
        <f t="shared" ca="1" si="3"/>
        <v>2.5013698630136996</v>
      </c>
      <c r="M56" s="13">
        <f t="shared" ca="1" si="4"/>
        <v>3124</v>
      </c>
      <c r="N56" s="13">
        <f t="shared" ca="1" si="5"/>
        <v>2791.4645915097685</v>
      </c>
    </row>
    <row r="57" spans="1:17" x14ac:dyDescent="0.25">
      <c r="A57" s="26">
        <f ca="1">IF(B57="-","-",IF(DAY(B57)=1,WORKDAY(B57-1,1,Helligdage!$A$2:$A$999),IF(MONTH(B57)=12,WORKDAY(B57,-1,Helligdage!$A$2:$A$999),WORKDAY(B57+1,-1,Helligdage!$A$2:$A$999))))</f>
        <v>46631</v>
      </c>
      <c r="B57" s="26">
        <f t="shared" ca="1" si="10"/>
        <v>46631</v>
      </c>
      <c r="C57" s="14">
        <f t="shared" ca="1" si="11"/>
        <v>31</v>
      </c>
      <c r="D57" s="15">
        <f ca="1">IF(C57=0,"-",IF(DAY(B57)=1,IF(E56&gt;=$B$10,$B$10,E56+SUM(G57:INDEX(G53:G57,MATCH("R",C53:C57,0)+1))),0))</f>
        <v>3124</v>
      </c>
      <c r="E57" s="16">
        <f t="shared" ca="1" si="2"/>
        <v>116430.69963934849</v>
      </c>
      <c r="F57" s="50">
        <f t="shared" ca="1" si="9"/>
        <v>30</v>
      </c>
      <c r="G57" s="16">
        <f t="shared" ca="1" si="6"/>
        <v>491.32068344937733</v>
      </c>
      <c r="H57" s="15">
        <f t="shared" ca="1" si="12"/>
        <v>3124</v>
      </c>
      <c r="I57" s="32">
        <f t="shared" ca="1" si="0"/>
        <v>114.47771924370493</v>
      </c>
      <c r="J57" s="18">
        <f t="shared" ca="1" si="7"/>
        <v>3124</v>
      </c>
      <c r="K57" s="7">
        <f t="shared" ca="1" si="8"/>
        <v>3012.5136177425966</v>
      </c>
      <c r="L57" s="13">
        <f t="shared" ca="1" si="3"/>
        <v>2.5835616438356173</v>
      </c>
      <c r="M57" s="13">
        <f t="shared" ca="1" si="4"/>
        <v>3124</v>
      </c>
      <c r="N57" s="13">
        <f t="shared" ca="1" si="5"/>
        <v>2781.1603286754939</v>
      </c>
    </row>
    <row r="58" spans="1:17" x14ac:dyDescent="0.25">
      <c r="A58" s="26">
        <f ca="1">IF(B58="-","-",IF(DAY(B58)=1,WORKDAY(B58-1,1,Helligdage!$A$2:$A$999),IF(MONTH(B58)=12,WORKDAY(B58,-1,Helligdage!$A$2:$A$999),WORKDAY(B58+1,-1,Helligdage!$A$2:$A$999))))</f>
        <v>46660</v>
      </c>
      <c r="B58" s="26">
        <f t="shared" ca="1" si="10"/>
        <v>46660</v>
      </c>
      <c r="C58" s="14" t="str">
        <f t="shared" ca="1" si="11"/>
        <v>R</v>
      </c>
      <c r="D58" s="15">
        <f ca="1">IF(C58=0,"-",IF(DAY(B58)=1,IF(E57&gt;=$B$10,$B$10,E57+SUM(G58:INDEX(G54:G58,MATCH("R",C54:C58,0)+1))),0))</f>
        <v>0</v>
      </c>
      <c r="E58" s="16">
        <f t="shared" ca="1" si="2"/>
        <v>117938.27229233754</v>
      </c>
      <c r="F58" s="50">
        <f t="shared" ca="1" si="9"/>
        <v>30</v>
      </c>
      <c r="G58" s="16">
        <f t="shared" ca="1" si="6"/>
        <v>478.48232728499374</v>
      </c>
      <c r="H58" s="15">
        <f t="shared" ca="1" si="12"/>
        <v>-1507.5726529890494</v>
      </c>
      <c r="I58" s="32">
        <f t="shared" ca="1" si="0"/>
        <v>111.48638225740355</v>
      </c>
      <c r="J58" s="18">
        <f t="shared" ca="1" si="7"/>
        <v>0</v>
      </c>
      <c r="K58" s="7">
        <f t="shared" ca="1" si="8"/>
        <v>0</v>
      </c>
      <c r="L58" s="13">
        <f t="shared" ca="1" si="3"/>
        <v>2.663013698630138</v>
      </c>
      <c r="M58" s="13">
        <f t="shared" ca="1" si="4"/>
        <v>0</v>
      </c>
      <c r="N58" s="13">
        <f t="shared" ca="1" si="5"/>
        <v>0</v>
      </c>
    </row>
    <row r="59" spans="1:17" x14ac:dyDescent="0.25">
      <c r="A59" s="26">
        <f ca="1">IF(B59="-","-",IF(DAY(B59)=1,WORKDAY(B59-1,1,Helligdage!$A$2:$A$999),IF(MONTH(B59)=12,WORKDAY(B59,-1,Helligdage!$A$2:$A$999),WORKDAY(B59+1,-1,Helligdage!$A$2:$A$999))))</f>
        <v>46661</v>
      </c>
      <c r="B59" s="26">
        <f t="shared" ca="1" si="10"/>
        <v>46661</v>
      </c>
      <c r="C59" s="14">
        <f t="shared" ca="1" si="11"/>
        <v>32</v>
      </c>
      <c r="D59" s="15">
        <f ca="1">IF(C59=0,"-",IF(DAY(B59)=1,IF(E58&gt;=$B$10,$B$10,E58+SUM(G59:INDEX(G55:G59,MATCH("R",C55:C59,0)+1))),0))</f>
        <v>3124</v>
      </c>
      <c r="E59" s="16">
        <f t="shared" ca="1" si="2"/>
        <v>114814.27229233754</v>
      </c>
      <c r="F59" s="50">
        <f t="shared" ca="1" si="9"/>
        <v>0</v>
      </c>
      <c r="G59" s="16">
        <f t="shared" ca="1" si="6"/>
        <v>0</v>
      </c>
      <c r="H59" s="15">
        <f t="shared" ca="1" si="12"/>
        <v>3124</v>
      </c>
      <c r="I59" s="32">
        <f t="shared" ca="1" si="0"/>
        <v>0</v>
      </c>
      <c r="J59" s="18">
        <f t="shared" ca="1" si="7"/>
        <v>3124</v>
      </c>
      <c r="K59" s="7">
        <f t="shared" ca="1" si="8"/>
        <v>3010.396782360609</v>
      </c>
      <c r="L59" s="13">
        <f t="shared" ca="1" si="3"/>
        <v>2.6657534246575354</v>
      </c>
      <c r="M59" s="13">
        <f t="shared" ca="1" si="4"/>
        <v>3124</v>
      </c>
      <c r="N59" s="13">
        <f t="shared" ca="1" si="5"/>
        <v>2770.8941024449718</v>
      </c>
    </row>
    <row r="60" spans="1:17" x14ac:dyDescent="0.25">
      <c r="A60" s="26">
        <f ca="1">IF(B60="-","-",IF(DAY(B60)=1,WORKDAY(B60-1,1,Helligdage!$A$2:$A$999),IF(MONTH(B60)=12,WORKDAY(B60,-1,Helligdage!$A$2:$A$999),WORKDAY(B60+1,-1,Helligdage!$A$2:$A$999))))</f>
        <v>46692</v>
      </c>
      <c r="B60" s="26">
        <f t="shared" ca="1" si="10"/>
        <v>46692</v>
      </c>
      <c r="C60" s="14">
        <f t="shared" ca="1" si="11"/>
        <v>33</v>
      </c>
      <c r="D60" s="15">
        <f ca="1">IF(C60=0,"-",IF(DAY(B60)=1,IF(E59&gt;=$B$10,$B$10,E59+SUM(G60:INDEX(G56:G60,MATCH("R",C56:C60,0)+1))),0))</f>
        <v>3124</v>
      </c>
      <c r="E60" s="16">
        <f t="shared" ca="1" si="2"/>
        <v>111690.27229233754</v>
      </c>
      <c r="F60" s="50">
        <f t="shared" ca="1" si="9"/>
        <v>31</v>
      </c>
      <c r="G60" s="16">
        <f t="shared" ca="1" si="6"/>
        <v>487.56745767978958</v>
      </c>
      <c r="H60" s="15">
        <f t="shared" ca="1" si="12"/>
        <v>3124</v>
      </c>
      <c r="I60" s="32">
        <f t="shared" ca="1" si="0"/>
        <v>113.60321763939098</v>
      </c>
      <c r="J60" s="18">
        <f t="shared" ca="1" si="7"/>
        <v>3124</v>
      </c>
      <c r="K60" s="7">
        <f t="shared" ca="1" si="8"/>
        <v>3017.0527392707618</v>
      </c>
      <c r="L60" s="13">
        <f t="shared" ca="1" si="3"/>
        <v>2.7506849315068505</v>
      </c>
      <c r="M60" s="13">
        <f t="shared" ca="1" si="4"/>
        <v>3124</v>
      </c>
      <c r="N60" s="13">
        <f t="shared" ca="1" si="5"/>
        <v>2760.3254790998722</v>
      </c>
    </row>
    <row r="61" spans="1:17" x14ac:dyDescent="0.25">
      <c r="A61" s="26">
        <f ca="1">IF(B61="-","-",IF(DAY(B61)=1,WORKDAY(B61-1,1,Helligdage!$A$2:$A$999),IF(MONTH(B61)=12,WORKDAY(B61,-1,Helligdage!$A$2:$A$999),WORKDAY(B61+1,-1,Helligdage!$A$2:$A$999))))</f>
        <v>46722</v>
      </c>
      <c r="B61" s="26">
        <f t="shared" ca="1" si="10"/>
        <v>46722</v>
      </c>
      <c r="C61" s="14">
        <f t="shared" ca="1" si="11"/>
        <v>34</v>
      </c>
      <c r="D61" s="15">
        <f ca="1">IF(C61=0,"-",IF(DAY(B61)=1,IF(E60&gt;=$B$10,$B$10,E60+SUM(G61:INDEX(G57:G61,MATCH("R",C57:C61,0)+1))),0))</f>
        <v>3124</v>
      </c>
      <c r="E61" s="16">
        <f t="shared" ca="1" si="2"/>
        <v>108566.27229233754</v>
      </c>
      <c r="F61" s="50">
        <f t="shared" ca="1" si="9"/>
        <v>30</v>
      </c>
      <c r="G61" s="16">
        <f t="shared" ca="1" si="6"/>
        <v>459.00111900960627</v>
      </c>
      <c r="H61" s="15">
        <f t="shared" ca="1" si="12"/>
        <v>3124</v>
      </c>
      <c r="I61" s="32">
        <f t="shared" ca="1" si="0"/>
        <v>106.94726072923827</v>
      </c>
      <c r="J61" s="18">
        <f t="shared" ca="1" si="7"/>
        <v>3124</v>
      </c>
      <c r="K61" s="7">
        <f t="shared" ca="1" si="8"/>
        <v>3016.578878798965</v>
      </c>
      <c r="L61" s="13">
        <f t="shared" ca="1" si="3"/>
        <v>2.8328767123287681</v>
      </c>
      <c r="M61" s="13">
        <f t="shared" ca="1" si="4"/>
        <v>3124</v>
      </c>
      <c r="N61" s="13">
        <f t="shared" ca="1" si="5"/>
        <v>2750.1361615168012</v>
      </c>
    </row>
    <row r="62" spans="1:17" x14ac:dyDescent="0.25">
      <c r="A62" s="26">
        <f ca="1">IF(B62="-","-",IF(DAY(B62)=1,WORKDAY(B62-1,1,Helligdage!$A$2:$A$999),IF(MONTH(B62)=12,WORKDAY(B62,-1,Helligdage!$A$2:$A$999),WORKDAY(B62+1,-1,Helligdage!$A$2:$A$999))))</f>
        <v>46751</v>
      </c>
      <c r="B62" s="26">
        <f t="shared" ca="1" si="10"/>
        <v>46752</v>
      </c>
      <c r="C62" s="14" t="str">
        <f t="shared" ca="1" si="11"/>
        <v>R</v>
      </c>
      <c r="D62" s="15">
        <f ca="1">IF(C62=0,"-",IF(DAY(B62)=1,IF(E61&gt;=$B$10,$B$10,E61+SUM(G62:INDEX(G58:G62,MATCH("R",C58:C62,0)+1))),0))</f>
        <v>0</v>
      </c>
      <c r="E62" s="16">
        <f t="shared" ca="1" si="2"/>
        <v>109973.87572396699</v>
      </c>
      <c r="F62" s="50">
        <f t="shared" ca="1" si="9"/>
        <v>31</v>
      </c>
      <c r="G62" s="16">
        <f t="shared" ca="1" si="6"/>
        <v>461.03485494006355</v>
      </c>
      <c r="H62" s="15">
        <f t="shared" ca="1" si="12"/>
        <v>-1407.6034316294595</v>
      </c>
      <c r="I62" s="32">
        <f t="shared" ca="1" si="0"/>
        <v>107.42112120103481</v>
      </c>
      <c r="J62" s="18">
        <f t="shared" ca="1" si="7"/>
        <v>0</v>
      </c>
      <c r="K62" s="7">
        <f t="shared" ca="1" si="8"/>
        <v>-7.0010691376186642</v>
      </c>
      <c r="L62" s="13">
        <f t="shared" ca="1" si="3"/>
        <v>2.9123287671232889</v>
      </c>
      <c r="M62" s="13">
        <f t="shared" ca="1" si="4"/>
        <v>0</v>
      </c>
      <c r="N62" s="13">
        <f t="shared" ca="1" si="5"/>
        <v>0</v>
      </c>
    </row>
    <row r="63" spans="1:17" x14ac:dyDescent="0.25">
      <c r="A63" s="26">
        <f ca="1">IF(B63="-","-",IF(DAY(B63)=1,WORKDAY(B63-1,1,Helligdage!$A$2:$A$999),IF(MONTH(B63)=12,WORKDAY(B63,-1,Helligdage!$A$2:$A$999),WORKDAY(B63+1,-1,Helligdage!$A$2:$A$999))))</f>
        <v>46755</v>
      </c>
      <c r="B63" s="26">
        <f t="shared" ca="1" si="10"/>
        <v>46753</v>
      </c>
      <c r="C63" s="14">
        <f t="shared" ca="1" si="11"/>
        <v>35</v>
      </c>
      <c r="D63" s="15">
        <f ca="1">IF(C63=0,"-",IF(DAY(B63)=1,IF(E62&gt;=$B$10,$B$10,E62+SUM(G63:INDEX(G59:G63,MATCH("R",C59:C63,0)+1))),0))</f>
        <v>3124</v>
      </c>
      <c r="E63" s="16">
        <f t="shared" ca="1" si="2"/>
        <v>106849.87572396699</v>
      </c>
      <c r="F63" s="50">
        <f t="shared" ca="1" si="9"/>
        <v>2</v>
      </c>
      <c r="G63" s="16">
        <f t="shared" ca="1" si="6"/>
        <v>30.047507028406283</v>
      </c>
      <c r="H63" s="15">
        <f t="shared" ca="1" si="12"/>
        <v>3124</v>
      </c>
      <c r="I63" s="32">
        <f t="shared" ca="1" si="0"/>
        <v>7.0010691376186642</v>
      </c>
      <c r="J63" s="18">
        <f t="shared" ca="1" si="7"/>
        <v>3124</v>
      </c>
      <c r="K63" s="7">
        <f t="shared" ca="1" si="8"/>
        <v>3025.3682226411415</v>
      </c>
      <c r="L63" s="13">
        <f t="shared" ca="1" si="3"/>
        <v>2.9232577288719228</v>
      </c>
      <c r="M63" s="13">
        <f t="shared" ca="1" si="4"/>
        <v>3124</v>
      </c>
      <c r="N63" s="13">
        <f t="shared" ca="1" si="5"/>
        <v>2738.9750390899994</v>
      </c>
    </row>
    <row r="64" spans="1:17" x14ac:dyDescent="0.25">
      <c r="A64" s="26">
        <f ca="1">IF(B64="-","-",IF(DAY(B64)=1,WORKDAY(B64-1,1,Helligdage!$A$2:$A$999),IF(MONTH(B64)=12,WORKDAY(B64,-1,Helligdage!$A$2:$A$999),WORKDAY(B64+1,-1,Helligdage!$A$2:$A$999))))</f>
        <v>46784</v>
      </c>
      <c r="B64" s="26">
        <f t="shared" ca="1" si="10"/>
        <v>46784</v>
      </c>
      <c r="C64" s="14">
        <f t="shared" ca="1" si="11"/>
        <v>36</v>
      </c>
      <c r="D64" s="15">
        <f ca="1">IF(C64=0,"-",IF(DAY(B64)=1,IF(E63&gt;=$B$10,$B$10,E63+SUM(G64:INDEX(G60:G64,MATCH("R",C60:C64,0)+1))),0))</f>
        <v>3124</v>
      </c>
      <c r="E64" s="16">
        <f t="shared" ca="1" si="2"/>
        <v>103725.87572396699</v>
      </c>
      <c r="F64" s="50">
        <f t="shared" ca="1" si="9"/>
        <v>29</v>
      </c>
      <c r="G64" s="16">
        <f t="shared" ca="1" si="6"/>
        <v>423.31234917965077</v>
      </c>
      <c r="H64" s="15">
        <f t="shared" ca="1" si="12"/>
        <v>3124</v>
      </c>
      <c r="I64" s="32">
        <f t="shared" ca="1" si="0"/>
        <v>98.631777358858628</v>
      </c>
      <c r="J64" s="18">
        <f t="shared" ca="1" si="7"/>
        <v>3124</v>
      </c>
      <c r="K64" s="7">
        <f t="shared" ca="1" si="8"/>
        <v>3028.2519477777532</v>
      </c>
      <c r="L64" s="13">
        <f t="shared" ca="1" si="3"/>
        <v>3.0024927015495186</v>
      </c>
      <c r="M64" s="13">
        <f t="shared" ca="1" si="4"/>
        <v>3124</v>
      </c>
      <c r="N64" s="13">
        <f t="shared" ca="1" si="5"/>
        <v>2729.2276057703871</v>
      </c>
    </row>
    <row r="65" spans="1:14" x14ac:dyDescent="0.25">
      <c r="A65" s="26">
        <f ca="1">IF(B65="-","-",IF(DAY(B65)=1,WORKDAY(B65-1,1,Helligdage!$A$2:$A$999),IF(MONTH(B65)=12,WORKDAY(B65,-1,Helligdage!$A$2:$A$999),WORKDAY(B65+1,-1,Helligdage!$A$2:$A$999))))</f>
        <v>46813</v>
      </c>
      <c r="B65" s="26">
        <f t="shared" ca="1" si="10"/>
        <v>46813</v>
      </c>
      <c r="C65" s="14">
        <f t="shared" ca="1" si="11"/>
        <v>37</v>
      </c>
      <c r="D65" s="15">
        <f ca="1">IF(C65=0,"-",IF(DAY(B65)=1,IF(E64&gt;=$B$10,$B$10,E64+SUM(G65:INDEX(G61:G65,MATCH("R",C61:C65,0)+1))),0))</f>
        <v>3124</v>
      </c>
      <c r="E65" s="16">
        <f t="shared" ca="1" si="2"/>
        <v>100601.87572396699</v>
      </c>
      <c r="F65" s="50">
        <f t="shared" ca="1" si="9"/>
        <v>29</v>
      </c>
      <c r="G65" s="16">
        <f t="shared" ca="1" si="6"/>
        <v>410.93584644741031</v>
      </c>
      <c r="H65" s="15">
        <f t="shared" ca="1" si="12"/>
        <v>3124</v>
      </c>
      <c r="I65" s="32">
        <f t="shared" ca="1" si="0"/>
        <v>95.748052222246613</v>
      </c>
      <c r="J65" s="18">
        <f t="shared" ca="1" si="7"/>
        <v>3124</v>
      </c>
      <c r="K65" s="7">
        <f t="shared" ca="1" si="8"/>
        <v>3024.7312365636321</v>
      </c>
      <c r="L65" s="13">
        <f t="shared" ca="1" si="3"/>
        <v>3.0817276742271145</v>
      </c>
      <c r="M65" s="13">
        <f t="shared" ca="1" si="4"/>
        <v>3124</v>
      </c>
      <c r="N65" s="13">
        <f t="shared" ca="1" si="5"/>
        <v>2719.5148615059738</v>
      </c>
    </row>
    <row r="66" spans="1:14" x14ac:dyDescent="0.25">
      <c r="A66" s="26">
        <f ca="1">IF(B66="-","-",IF(DAY(B66)=1,WORKDAY(B66-1,1,Helligdage!$A$2:$A$999),IF(MONTH(B66)=12,WORKDAY(B66,-1,Helligdage!$A$2:$A$999),WORKDAY(B66+1,-1,Helligdage!$A$2:$A$999))))</f>
        <v>46843</v>
      </c>
      <c r="B66" s="26">
        <f t="shared" ca="1" si="10"/>
        <v>46843</v>
      </c>
      <c r="C66" s="14" t="str">
        <f t="shared" ca="1" si="11"/>
        <v>R</v>
      </c>
      <c r="D66" s="15">
        <f ca="1">IF(C66=0,"-",IF(DAY(B66)=1,IF(E65&gt;=$B$10,$B$10,E65+SUM(G66:INDEX(G62:G66,MATCH("R",C62:C66,0)+1))),0))</f>
        <v>0</v>
      </c>
      <c r="E66" s="16">
        <f t="shared" ca="1" si="2"/>
        <v>101892.21762162833</v>
      </c>
      <c r="F66" s="50">
        <f t="shared" ca="1" si="9"/>
        <v>31</v>
      </c>
      <c r="G66" s="16">
        <f t="shared" ca="1" si="6"/>
        <v>426.04619500587114</v>
      </c>
      <c r="H66" s="15">
        <f t="shared" ca="1" si="12"/>
        <v>-1290.3418976613384</v>
      </c>
      <c r="I66" s="32">
        <f t="shared" ca="1" si="0"/>
        <v>99.268763436367976</v>
      </c>
      <c r="J66" s="18">
        <f t="shared" ca="1" si="7"/>
        <v>0</v>
      </c>
      <c r="K66" s="7">
        <f t="shared" ca="1" si="8"/>
        <v>-6.4865810671692348</v>
      </c>
      <c r="L66" s="13">
        <f t="shared" ca="1" si="3"/>
        <v>3.1636948873418684</v>
      </c>
      <c r="M66" s="13">
        <f t="shared" ca="1" si="4"/>
        <v>0</v>
      </c>
      <c r="N66" s="13">
        <f t="shared" ca="1" si="5"/>
        <v>0</v>
      </c>
    </row>
    <row r="67" spans="1:14" x14ac:dyDescent="0.25">
      <c r="A67" s="26">
        <f ca="1">IF(B67="-","-",IF(DAY(B67)=1,WORKDAY(B67-1,1,Helligdage!$A$2:$A$999),IF(MONTH(B67)=12,WORKDAY(B67,-1,Helligdage!$A$2:$A$999),WORKDAY(B67+1,-1,Helligdage!$A$2:$A$999))))</f>
        <v>46846</v>
      </c>
      <c r="B67" s="26">
        <f t="shared" ca="1" si="10"/>
        <v>46844</v>
      </c>
      <c r="C67" s="14">
        <f t="shared" ca="1" si="11"/>
        <v>38</v>
      </c>
      <c r="D67" s="15">
        <f ca="1">IF(C67=0,"-",IF(DAY(B67)=1,IF(E66&gt;=$B$10,$B$10,E66+SUM(G67:INDEX(G63:G67,MATCH("R",C63:C67,0)+1))),0))</f>
        <v>3124</v>
      </c>
      <c r="E67" s="16">
        <f t="shared" ca="1" si="2"/>
        <v>98768.217621628326</v>
      </c>
      <c r="F67" s="50">
        <f t="shared" ca="1" si="9"/>
        <v>2</v>
      </c>
      <c r="G67" s="16">
        <f t="shared" ca="1" si="6"/>
        <v>27.839403721756373</v>
      </c>
      <c r="H67" s="15">
        <f t="shared" ca="1" si="12"/>
        <v>3124</v>
      </c>
      <c r="I67" s="32">
        <f t="shared" ca="1" si="0"/>
        <v>6.4865810671692348</v>
      </c>
      <c r="J67" s="18">
        <f t="shared" ca="1" si="7"/>
        <v>3124</v>
      </c>
      <c r="K67" s="7">
        <f t="shared" ca="1" si="8"/>
        <v>3035.9721513984287</v>
      </c>
      <c r="L67" s="13">
        <f t="shared" ca="1" si="3"/>
        <v>3.1718916086533437</v>
      </c>
      <c r="M67" s="13">
        <f t="shared" ca="1" si="4"/>
        <v>3124</v>
      </c>
      <c r="N67" s="13">
        <f t="shared" ca="1" si="5"/>
        <v>2708.5044674058568</v>
      </c>
    </row>
    <row r="68" spans="1:14" x14ac:dyDescent="0.25">
      <c r="A68" s="26">
        <f ca="1">IF(B68="-","-",IF(DAY(B68)=1,WORKDAY(B68-1,1,Helligdage!$A$2:$A$999),IF(MONTH(B68)=12,WORKDAY(B68,-1,Helligdage!$A$2:$A$999),WORKDAY(B68+1,-1,Helligdage!$A$2:$A$999))))</f>
        <v>46874</v>
      </c>
      <c r="B68" s="26">
        <f t="shared" ca="1" si="10"/>
        <v>46874</v>
      </c>
      <c r="C68" s="14">
        <f t="shared" ca="1" si="11"/>
        <v>39</v>
      </c>
      <c r="D68" s="15">
        <f ca="1">IF(C68=0,"-",IF(DAY(B68)=1,IF(E67&gt;=$B$10,$B$10,E67+SUM(G68:INDEX(G64:G68,MATCH("R",C64:C68,0)+1))),0))</f>
        <v>3124</v>
      </c>
      <c r="E68" s="16">
        <f t="shared" ca="1" si="2"/>
        <v>95644.217621628326</v>
      </c>
      <c r="F68" s="50">
        <f t="shared" ca="1" si="9"/>
        <v>28</v>
      </c>
      <c r="G68" s="16">
        <f t="shared" ca="1" si="6"/>
        <v>377.80192532863299</v>
      </c>
      <c r="H68" s="15">
        <f t="shared" ca="1" si="12"/>
        <v>3124</v>
      </c>
      <c r="I68" s="32">
        <f t="shared" ca="1" si="0"/>
        <v>88.027848601571492</v>
      </c>
      <c r="J68" s="18">
        <f t="shared" ca="1" si="7"/>
        <v>3124</v>
      </c>
      <c r="K68" s="7">
        <f t="shared" ca="1" si="8"/>
        <v>3029.6231989233579</v>
      </c>
      <c r="L68" s="13">
        <f t="shared" ca="1" si="3"/>
        <v>3.248394340893781</v>
      </c>
      <c r="M68" s="13">
        <f t="shared" ca="1" si="4"/>
        <v>3124</v>
      </c>
      <c r="N68" s="13">
        <f t="shared" ca="1" si="5"/>
        <v>2699.1972798077504</v>
      </c>
    </row>
    <row r="69" spans="1:14" x14ac:dyDescent="0.25">
      <c r="A69" s="26">
        <f ca="1">IF(B69="-","-",IF(DAY(B69)=1,WORKDAY(B69-1,1,Helligdage!$A$2:$A$999),IF(MONTH(B69)=12,WORKDAY(B69,-1,Helligdage!$A$2:$A$999),WORKDAY(B69+1,-1,Helligdage!$A$2:$A$999))))</f>
        <v>46905</v>
      </c>
      <c r="B69" s="26">
        <f t="shared" ca="1" si="10"/>
        <v>46905</v>
      </c>
      <c r="C69" s="14">
        <f t="shared" ca="1" si="11"/>
        <v>40</v>
      </c>
      <c r="D69" s="15">
        <f ca="1">IF(C69=0,"-",IF(DAY(B69)=1,IF(E68&gt;=$B$10,$B$10,E68+SUM(G69:INDEX(G65:G69,MATCH("R",C65:C69,0)+1))),0))</f>
        <v>3124</v>
      </c>
      <c r="E69" s="16">
        <f t="shared" ca="1" si="2"/>
        <v>92520.217621628326</v>
      </c>
      <c r="F69" s="50">
        <f t="shared" ca="1" si="9"/>
        <v>31</v>
      </c>
      <c r="G69" s="16">
        <f t="shared" ca="1" si="6"/>
        <v>405.05064839760627</v>
      </c>
      <c r="H69" s="15">
        <f t="shared" ca="1" si="12"/>
        <v>3124</v>
      </c>
      <c r="I69" s="32">
        <f t="shared" ca="1" si="0"/>
        <v>94.376801076642266</v>
      </c>
      <c r="J69" s="18">
        <f t="shared" ca="1" si="7"/>
        <v>3124</v>
      </c>
      <c r="K69" s="7">
        <f t="shared" ca="1" si="8"/>
        <v>3035.6507757957402</v>
      </c>
      <c r="L69" s="13">
        <f t="shared" ca="1" si="3"/>
        <v>3.3330937944456935</v>
      </c>
      <c r="M69" s="13">
        <f t="shared" ca="1" si="4"/>
        <v>3124</v>
      </c>
      <c r="N69" s="13">
        <f t="shared" ca="1" si="5"/>
        <v>2688.9301946422333</v>
      </c>
    </row>
    <row r="70" spans="1:14" x14ac:dyDescent="0.25">
      <c r="A70" s="26">
        <f ca="1">IF(B70="-","-",IF(DAY(B70)=1,WORKDAY(B70-1,1,Helligdage!$A$2:$A$999),IF(MONTH(B70)=12,WORKDAY(B70,-1,Helligdage!$A$2:$A$999),WORKDAY(B70+1,-1,Helligdage!$A$2:$A$999))))</f>
        <v>46934</v>
      </c>
      <c r="B70" s="26">
        <f t="shared" ca="1" si="10"/>
        <v>46934</v>
      </c>
      <c r="C70" s="14" t="str">
        <f t="shared" ca="1" si="11"/>
        <v>R</v>
      </c>
      <c r="D70" s="15">
        <f ca="1">IF(C70=0,"-",IF(DAY(B70)=1,IF(E69&gt;=$B$10,$B$10,E69+SUM(G70:INDEX(G66:G70,MATCH("R",C66:C70,0)+1))),0))</f>
        <v>0</v>
      </c>
      <c r="E70" s="16">
        <f t="shared" ca="1" si="2"/>
        <v>93710.090818837096</v>
      </c>
      <c r="F70" s="50">
        <f t="shared" ca="1" si="9"/>
        <v>30</v>
      </c>
      <c r="G70" s="16">
        <f t="shared" ca="1" si="6"/>
        <v>379.18121976077185</v>
      </c>
      <c r="H70" s="15">
        <f t="shared" ca="1" si="12"/>
        <v>-1189.8731972087676</v>
      </c>
      <c r="I70" s="32">
        <f t="shared" ca="1" si="0"/>
        <v>88.349224204259841</v>
      </c>
      <c r="J70" s="18">
        <f t="shared" ca="1" si="7"/>
        <v>0</v>
      </c>
      <c r="K70" s="7">
        <f t="shared" ca="1" si="8"/>
        <v>-5.9656970384669519</v>
      </c>
      <c r="L70" s="13">
        <f t="shared" ca="1" si="3"/>
        <v>3.4123287671232894</v>
      </c>
      <c r="M70" s="13">
        <f t="shared" ca="1" si="4"/>
        <v>0</v>
      </c>
      <c r="N70" s="13">
        <f t="shared" ca="1" si="5"/>
        <v>0</v>
      </c>
    </row>
    <row r="71" spans="1:14" x14ac:dyDescent="0.25">
      <c r="A71" s="26">
        <f ca="1">IF(B71="-","-",IF(DAY(B71)=1,WORKDAY(B71-1,1,Helligdage!$A$2:$A$999),IF(MONTH(B71)=12,WORKDAY(B71,-1,Helligdage!$A$2:$A$999),WORKDAY(B71+1,-1,Helligdage!$A$2:$A$999))))</f>
        <v>46937</v>
      </c>
      <c r="B71" s="26">
        <f t="shared" ca="1" si="10"/>
        <v>46935</v>
      </c>
      <c r="C71" s="14">
        <f t="shared" ca="1" si="11"/>
        <v>41</v>
      </c>
      <c r="D71" s="15">
        <f ca="1">IF(C71=0,"-",IF(DAY(B71)=1,IF(E70&gt;=$B$10,$B$10,E70+SUM(G71:INDEX(G67:G71,MATCH("R",C67:C71,0)+1))),0))</f>
        <v>3124</v>
      </c>
      <c r="E71" s="16">
        <f t="shared" ca="1" si="2"/>
        <v>90586.090818837096</v>
      </c>
      <c r="F71" s="50">
        <f t="shared" ca="1" si="9"/>
        <v>2</v>
      </c>
      <c r="G71" s="16">
        <f t="shared" ca="1" si="6"/>
        <v>25.603849950501939</v>
      </c>
      <c r="H71" s="15">
        <f t="shared" ca="1" si="12"/>
        <v>3124</v>
      </c>
      <c r="I71" s="32">
        <f t="shared" ca="1" si="0"/>
        <v>5.9656970384669519</v>
      </c>
      <c r="J71" s="18">
        <f t="shared" ca="1" si="7"/>
        <v>3124</v>
      </c>
      <c r="K71" s="7">
        <f t="shared" ca="1" si="8"/>
        <v>3040.3811180788412</v>
      </c>
      <c r="L71" s="13">
        <f t="shared" ca="1" si="3"/>
        <v>3.4205254884347647</v>
      </c>
      <c r="M71" s="13">
        <f t="shared" ca="1" si="4"/>
        <v>3124</v>
      </c>
      <c r="N71" s="13">
        <f t="shared" ca="1" si="5"/>
        <v>2678.3728749842139</v>
      </c>
    </row>
    <row r="72" spans="1:14" x14ac:dyDescent="0.25">
      <c r="A72" s="26">
        <f ca="1">IF(B72="-","-",IF(DAY(B72)=1,WORKDAY(B72-1,1,Helligdage!$A$2:$A$999),IF(MONTH(B72)=12,WORKDAY(B72,-1,Helligdage!$A$2:$A$999),WORKDAY(B72+1,-1,Helligdage!$A$2:$A$999))))</f>
        <v>46966</v>
      </c>
      <c r="B72" s="26">
        <f t="shared" ca="1" si="10"/>
        <v>46966</v>
      </c>
      <c r="C72" s="14">
        <f t="shared" ca="1" si="11"/>
        <v>42</v>
      </c>
      <c r="D72" s="15">
        <f ca="1">IF(C72=0,"-",IF(DAY(B72)=1,IF(E71&gt;=$B$10,$B$10,E71+SUM(G72:INDEX(G68:G72,MATCH("R",C68:C72,0)+1))),0))</f>
        <v>3124</v>
      </c>
      <c r="E72" s="16">
        <f t="shared" ca="1" si="2"/>
        <v>87462.090818837096</v>
      </c>
      <c r="F72" s="50">
        <f t="shared" ca="1" si="9"/>
        <v>29</v>
      </c>
      <c r="G72" s="16">
        <f t="shared" ca="1" si="6"/>
        <v>358.87932155003773</v>
      </c>
      <c r="H72" s="15">
        <f t="shared" ca="1" si="12"/>
        <v>3124</v>
      </c>
      <c r="I72" s="32">
        <f t="shared" ca="1" si="0"/>
        <v>83.618881921158803</v>
      </c>
      <c r="J72" s="18">
        <f t="shared" ca="1" si="7"/>
        <v>3124</v>
      </c>
      <c r="K72" s="7">
        <f t="shared" ca="1" si="8"/>
        <v>3037.6969013682433</v>
      </c>
      <c r="L72" s="13">
        <f t="shared" ca="1" si="3"/>
        <v>3.4997604611123605</v>
      </c>
      <c r="M72" s="13">
        <f t="shared" ca="1" si="4"/>
        <v>3124</v>
      </c>
      <c r="N72" s="13">
        <f t="shared" ca="1" si="5"/>
        <v>2668.8411119592251</v>
      </c>
    </row>
    <row r="73" spans="1:14" x14ac:dyDescent="0.25">
      <c r="A73" s="26">
        <f ca="1">IF(B73="-","-",IF(DAY(B73)=1,WORKDAY(B73-1,1,Helligdage!$A$2:$A$999),IF(MONTH(B73)=12,WORKDAY(B73,-1,Helligdage!$A$2:$A$999),WORKDAY(B73+1,-1,Helligdage!$A$2:$A$999))))</f>
        <v>46997</v>
      </c>
      <c r="B73" s="26">
        <f t="shared" ca="1" si="10"/>
        <v>46997</v>
      </c>
      <c r="C73" s="14">
        <f t="shared" ca="1" si="11"/>
        <v>43</v>
      </c>
      <c r="D73" s="15">
        <f ca="1">IF(C73=0,"-",IF(DAY(B73)=1,IF(E72&gt;=$B$10,$B$10,E72+SUM(G73:INDEX(G69:G73,MATCH("R",C69:C73,0)+1))),0))</f>
        <v>3124</v>
      </c>
      <c r="E73" s="16">
        <f t="shared" ca="1" si="2"/>
        <v>84338.090818837096</v>
      </c>
      <c r="F73" s="50">
        <f t="shared" ca="1" si="9"/>
        <v>31</v>
      </c>
      <c r="G73" s="16">
        <f t="shared" ca="1" si="6"/>
        <v>370.39956494316255</v>
      </c>
      <c r="H73" s="15">
        <f t="shared" ca="1" si="12"/>
        <v>3124</v>
      </c>
      <c r="I73" s="32">
        <f t="shared" ca="1" si="0"/>
        <v>86.303098631756882</v>
      </c>
      <c r="J73" s="18">
        <f t="shared" ca="1" si="7"/>
        <v>3124</v>
      </c>
      <c r="K73" s="7">
        <f t="shared" ca="1" si="8"/>
        <v>3043.4640362262744</v>
      </c>
      <c r="L73" s="13">
        <f t="shared" ca="1" si="3"/>
        <v>3.5844599146642731</v>
      </c>
      <c r="M73" s="13">
        <f t="shared" ca="1" si="4"/>
        <v>3124</v>
      </c>
      <c r="N73" s="13">
        <f t="shared" ca="1" si="5"/>
        <v>2658.6894942191279</v>
      </c>
    </row>
    <row r="74" spans="1:14" x14ac:dyDescent="0.25">
      <c r="A74" s="26">
        <f ca="1">IF(B74="-","-",IF(DAY(B74)=1,WORKDAY(B74-1,1,Helligdage!$A$2:$A$999),IF(MONTH(B74)=12,WORKDAY(B74,-1,Helligdage!$A$2:$A$999),WORKDAY(B74+1,-1,Helligdage!$A$2:$A$999))))</f>
        <v>47025</v>
      </c>
      <c r="B74" s="26">
        <f t="shared" ca="1" si="10"/>
        <v>47026</v>
      </c>
      <c r="C74" s="14" t="str">
        <f t="shared" ca="1" si="11"/>
        <v>R</v>
      </c>
      <c r="D74" s="15">
        <f ca="1">IF(C74=0,"-",IF(DAY(B74)=1,IF(E73&gt;=$B$10,$B$10,E73+SUM(G74:INDEX(G70:G74,MATCH("R",C70:C74,0)+1))),0))</f>
        <v>0</v>
      </c>
      <c r="E74" s="16">
        <f t="shared" ca="1" si="2"/>
        <v>85438.62146847276</v>
      </c>
      <c r="F74" s="50">
        <f t="shared" ca="1" si="9"/>
        <v>30</v>
      </c>
      <c r="G74" s="16">
        <f t="shared" ca="1" si="6"/>
        <v>345.64791319195535</v>
      </c>
      <c r="H74" s="15">
        <f t="shared" ca="1" si="12"/>
        <v>-1100.5306496356575</v>
      </c>
      <c r="I74" s="32">
        <f t="shared" ca="1" si="0"/>
        <v>80.535963773725598</v>
      </c>
      <c r="J74" s="18">
        <f t="shared" ca="1" si="7"/>
        <v>0</v>
      </c>
      <c r="K74" s="7">
        <f t="shared" ca="1" si="8"/>
        <v>-2.719562677889912</v>
      </c>
      <c r="L74" s="13">
        <f t="shared" ca="1" si="3"/>
        <v>3.6609626469047103</v>
      </c>
      <c r="M74" s="13">
        <f t="shared" ca="1" si="4"/>
        <v>0</v>
      </c>
      <c r="N74" s="13">
        <f t="shared" ca="1" si="5"/>
        <v>0</v>
      </c>
    </row>
    <row r="75" spans="1:14" x14ac:dyDescent="0.25">
      <c r="A75" s="26">
        <f ca="1">IF(B75="-","-",IF(DAY(B75)=1,WORKDAY(B75-1,1,Helligdage!$A$2:$A$999),IF(MONTH(B75)=12,WORKDAY(B75,-1,Helligdage!$A$2:$A$999),WORKDAY(B75+1,-1,Helligdage!$A$2:$A$999))))</f>
        <v>47028</v>
      </c>
      <c r="B75" s="26">
        <f t="shared" ca="1" si="10"/>
        <v>47027</v>
      </c>
      <c r="C75" s="14">
        <f t="shared" ca="1" si="11"/>
        <v>44</v>
      </c>
      <c r="D75" s="15">
        <f ca="1">IF(C75=0,"-",IF(DAY(B75)=1,IF(E74&gt;=$B$10,$B$10,E74+SUM(G75:INDEX(G71:G75,MATCH("R",C71:C75,0)+1))),0))</f>
        <v>3124</v>
      </c>
      <c r="E75" s="16">
        <f t="shared" ca="1" si="2"/>
        <v>82314.62146847276</v>
      </c>
      <c r="F75" s="50">
        <f t="shared" ca="1" si="9"/>
        <v>1</v>
      </c>
      <c r="G75" s="16">
        <f t="shared" ca="1" si="6"/>
        <v>11.671942823561853</v>
      </c>
      <c r="H75" s="15">
        <f t="shared" ca="1" si="12"/>
        <v>3124</v>
      </c>
      <c r="I75" s="32">
        <f t="shared" ca="1" si="0"/>
        <v>2.719562677889912</v>
      </c>
      <c r="J75" s="18">
        <f t="shared" ca="1" si="7"/>
        <v>3124</v>
      </c>
      <c r="K75" s="7">
        <f t="shared" ca="1" si="8"/>
        <v>3045.3962835977291</v>
      </c>
      <c r="L75" s="13">
        <f t="shared" ca="1" si="3"/>
        <v>3.6691593682161856</v>
      </c>
      <c r="M75" s="13">
        <f t="shared" ca="1" si="4"/>
        <v>3124</v>
      </c>
      <c r="N75" s="13">
        <f t="shared" ca="1" si="5"/>
        <v>2648.5764907458297</v>
      </c>
    </row>
    <row r="76" spans="1:14" x14ac:dyDescent="0.25">
      <c r="A76" s="26">
        <f ca="1">IF(B76="-","-",IF(DAY(B76)=1,WORKDAY(B76-1,1,Helligdage!$A$2:$A$999),IF(MONTH(B76)=12,WORKDAY(B76,-1,Helligdage!$A$2:$A$999),WORKDAY(B76+1,-1,Helligdage!$A$2:$A$999))))</f>
        <v>47058</v>
      </c>
      <c r="B76" s="26">
        <f t="shared" ca="1" si="10"/>
        <v>47058</v>
      </c>
      <c r="C76" s="14">
        <f t="shared" ca="1" si="11"/>
        <v>45</v>
      </c>
      <c r="D76" s="15">
        <f ca="1">IF(C76=0,"-",IF(DAY(B76)=1,IF(E75&gt;=$B$10,$B$10,E75+SUM(G76:INDEX(G72:G76,MATCH("R",C72:C76,0)+1))),0))</f>
        <v>3124</v>
      </c>
      <c r="E76" s="16">
        <f t="shared" ca="1" si="2"/>
        <v>79190.62146847276</v>
      </c>
      <c r="F76" s="50">
        <f t="shared" ca="1" si="9"/>
        <v>30</v>
      </c>
      <c r="G76" s="16">
        <f t="shared" ca="1" si="6"/>
        <v>337.35500601833098</v>
      </c>
      <c r="H76" s="15">
        <f t="shared" ca="1" si="12"/>
        <v>3124</v>
      </c>
      <c r="I76" s="32">
        <f t="shared" ca="1" si="0"/>
        <v>78.603716402271118</v>
      </c>
      <c r="J76" s="18">
        <f t="shared" ca="1" si="7"/>
        <v>3124</v>
      </c>
      <c r="K76" s="7">
        <f t="shared" ca="1" si="8"/>
        <v>3048.3794475321552</v>
      </c>
      <c r="L76" s="13">
        <f t="shared" ca="1" si="3"/>
        <v>3.7511265813309396</v>
      </c>
      <c r="M76" s="13">
        <f t="shared" ca="1" si="4"/>
        <v>3124</v>
      </c>
      <c r="N76" s="13">
        <f t="shared" ca="1" si="5"/>
        <v>2638.8263407671579</v>
      </c>
    </row>
    <row r="77" spans="1:14" x14ac:dyDescent="0.25">
      <c r="A77" s="26">
        <f ca="1">IF(B77="-","-",IF(DAY(B77)=1,WORKDAY(B77-1,1,Helligdage!$A$2:$A$999),IF(MONTH(B77)=12,WORKDAY(B77,-1,Helligdage!$A$2:$A$999),WORKDAY(B77+1,-1,Helligdage!$A$2:$A$999))))</f>
        <v>47088</v>
      </c>
      <c r="B77" s="26">
        <f t="shared" ca="1" si="10"/>
        <v>47088</v>
      </c>
      <c r="C77" s="14">
        <f t="shared" ca="1" si="11"/>
        <v>46</v>
      </c>
      <c r="D77" s="15">
        <f ca="1">IF(C77=0,"-",IF(DAY(B77)=1,IF(E76&gt;=$B$10,$B$10,E76+SUM(G77:INDEX(G73:G77,MATCH("R",C73:C77,0)+1))),0))</f>
        <v>3124</v>
      </c>
      <c r="E77" s="16">
        <f t="shared" ca="1" si="2"/>
        <v>76066.62146847276</v>
      </c>
      <c r="F77" s="50">
        <f t="shared" ca="1" si="9"/>
        <v>30</v>
      </c>
      <c r="G77" s="16">
        <f t="shared" ca="1" si="6"/>
        <v>324.5517273298064</v>
      </c>
      <c r="H77" s="15">
        <f t="shared" ca="1" si="12"/>
        <v>3124</v>
      </c>
      <c r="I77" s="32">
        <f t="shared" ca="1" si="0"/>
        <v>75.620552467844888</v>
      </c>
      <c r="J77" s="18">
        <f t="shared" ca="1" si="7"/>
        <v>3124</v>
      </c>
      <c r="K77" s="7">
        <f t="shared" ca="1" si="8"/>
        <v>3048.9413651821342</v>
      </c>
      <c r="L77" s="13">
        <f t="shared" ca="1" si="3"/>
        <v>3.8330937944456935</v>
      </c>
      <c r="M77" s="13">
        <f t="shared" ca="1" si="4"/>
        <v>3124</v>
      </c>
      <c r="N77" s="13">
        <f t="shared" ca="1" si="5"/>
        <v>2629.1120838143956</v>
      </c>
    </row>
    <row r="78" spans="1:14" x14ac:dyDescent="0.25">
      <c r="A78" s="26">
        <f ca="1">IF(B78="-","-",IF(DAY(B78)=1,WORKDAY(B78-1,1,Helligdage!$A$2:$A$999),IF(MONTH(B78)=12,WORKDAY(B78,-1,Helligdage!$A$2:$A$999),WORKDAY(B78+1,-1,Helligdage!$A$2:$A$999))))</f>
        <v>47116</v>
      </c>
      <c r="B78" s="26">
        <f t="shared" ca="1" si="10"/>
        <v>47118</v>
      </c>
      <c r="C78" s="14" t="str">
        <f t="shared" ca="1" si="11"/>
        <v>R</v>
      </c>
      <c r="D78" s="15">
        <f ca="1">IF(C78=0,"-",IF(DAY(B78)=1,IF(E77&gt;=$B$10,$B$10,E77+SUM(G78:INDEX(G74:G78,MATCH("R",C74:C78,0)+1))),0))</f>
        <v>0</v>
      </c>
      <c r="E78" s="16">
        <f t="shared" ca="1" si="2"/>
        <v>77062.34020824045</v>
      </c>
      <c r="F78" s="50">
        <f t="shared" ca="1" si="9"/>
        <v>31</v>
      </c>
      <c r="G78" s="16">
        <f t="shared" ca="1" si="6"/>
        <v>322.14006359599119</v>
      </c>
      <c r="H78" s="15">
        <f t="shared" ca="1" si="12"/>
        <v>-995.71873976769052</v>
      </c>
      <c r="I78" s="32">
        <f t="shared" ca="1" si="0"/>
        <v>75.058634817865951</v>
      </c>
      <c r="J78" s="18">
        <f t="shared" ca="1" si="7"/>
        <v>0</v>
      </c>
      <c r="K78" s="7">
        <f t="shared" ca="1" si="8"/>
        <v>-2.4596609956876749</v>
      </c>
      <c r="L78" s="13">
        <f t="shared" ca="1" si="3"/>
        <v>3.9095965266861308</v>
      </c>
      <c r="M78" s="13">
        <f t="shared" ca="1" si="4"/>
        <v>0</v>
      </c>
      <c r="N78" s="13">
        <f t="shared" ca="1" si="5"/>
        <v>0</v>
      </c>
    </row>
    <row r="79" spans="1:14" x14ac:dyDescent="0.25">
      <c r="A79" s="26">
        <f ca="1">IF(B79="-","-",IF(DAY(B79)=1,WORKDAY(B79-1,1,Helligdage!$A$2:$A$999),IF(MONTH(B79)=12,WORKDAY(B79,-1,Helligdage!$A$2:$A$999),WORKDAY(B79+1,-1,Helligdage!$A$2:$A$999))))</f>
        <v>47120</v>
      </c>
      <c r="B79" s="26">
        <f t="shared" ca="1" si="10"/>
        <v>47119</v>
      </c>
      <c r="C79" s="14">
        <f t="shared" ca="1" si="11"/>
        <v>47</v>
      </c>
      <c r="D79" s="15">
        <f ca="1">IF(C79=0,"-",IF(DAY(B79)=1,IF(E78&gt;=$B$10,$B$10,E78+SUM(G79:INDEX(G75:G79,MATCH("R",C75:C79,0)+1))),0))</f>
        <v>3124</v>
      </c>
      <c r="E79" s="16">
        <f t="shared" ca="1" si="2"/>
        <v>73938.34020824045</v>
      </c>
      <c r="F79" s="50">
        <f t="shared" ca="1" si="9"/>
        <v>1</v>
      </c>
      <c r="G79" s="16">
        <f t="shared" ca="1" si="6"/>
        <v>10.55648496003294</v>
      </c>
      <c r="H79" s="15">
        <f t="shared" ca="1" si="12"/>
        <v>3124</v>
      </c>
      <c r="I79" s="32">
        <f t="shared" ca="1" si="0"/>
        <v>2.4596609956876749</v>
      </c>
      <c r="J79" s="18">
        <f t="shared" ca="1" si="7"/>
        <v>3124</v>
      </c>
      <c r="K79" s="7">
        <f t="shared" ca="1" si="8"/>
        <v>3053.2015071156711</v>
      </c>
      <c r="L79" s="13">
        <f t="shared" ca="1" si="3"/>
        <v>3.9205554307957198</v>
      </c>
      <c r="M79" s="13">
        <f t="shared" ca="1" si="4"/>
        <v>3124</v>
      </c>
      <c r="N79" s="13">
        <f t="shared" ca="1" si="5"/>
        <v>2618.7860948177413</v>
      </c>
    </row>
    <row r="80" spans="1:14" x14ac:dyDescent="0.25">
      <c r="A80" s="26">
        <f ca="1">IF(B80="-","-",IF(DAY(B80)=1,WORKDAY(B80-1,1,Helligdage!$A$2:$A$999),IF(MONTH(B80)=12,WORKDAY(B80,-1,Helligdage!$A$2:$A$999),WORKDAY(B80+1,-1,Helligdage!$A$2:$A$999))))</f>
        <v>47150</v>
      </c>
      <c r="B80" s="26">
        <f t="shared" ca="1" si="10"/>
        <v>47150</v>
      </c>
      <c r="C80" s="14">
        <f t="shared" ca="1" si="11"/>
        <v>48</v>
      </c>
      <c r="D80" s="15">
        <f ca="1">IF(C80=0,"-",IF(DAY(B80)=1,IF(E79&gt;=$B$10,$B$10,E79+SUM(G80:INDEX(G76:G80,MATCH("R",C76:C80,0)+1))),0))</f>
        <v>3124</v>
      </c>
      <c r="E80" s="16">
        <f t="shared" ca="1" si="2"/>
        <v>70814.34020824045</v>
      </c>
      <c r="F80" s="50">
        <f t="shared" ca="1" si="9"/>
        <v>30</v>
      </c>
      <c r="G80" s="16">
        <f t="shared" ca="1" si="6"/>
        <v>303.85619263660453</v>
      </c>
      <c r="H80" s="15">
        <f t="shared" ca="1" si="12"/>
        <v>3124</v>
      </c>
      <c r="I80" s="32">
        <f t="shared" ref="I80:I143" ca="1" si="13">G80*0.233</f>
        <v>70.798492884328866</v>
      </c>
      <c r="J80" s="18">
        <f t="shared" ca="1" si="7"/>
        <v>3124</v>
      </c>
      <c r="K80" s="7">
        <f t="shared" ca="1" si="8"/>
        <v>3060.7133211618411</v>
      </c>
      <c r="L80" s="13">
        <f t="shared" ca="1" si="3"/>
        <v>4.0027472116176375</v>
      </c>
      <c r="M80" s="13">
        <f t="shared" ca="1" si="4"/>
        <v>3124</v>
      </c>
      <c r="N80" s="13">
        <f t="shared" ca="1" si="5"/>
        <v>2609.119248134527</v>
      </c>
    </row>
    <row r="81" spans="1:14" x14ac:dyDescent="0.25">
      <c r="A81" s="26">
        <f ca="1">IF(B81="-","-",IF(DAY(B81)=1,WORKDAY(B81-1,1,Helligdage!$A$2:$A$999),IF(MONTH(B81)=12,WORKDAY(B81,-1,Helligdage!$A$2:$A$999),WORKDAY(B81+1,-1,Helligdage!$A$2:$A$999))))</f>
        <v>47178</v>
      </c>
      <c r="B81" s="26">
        <f t="shared" ca="1" si="10"/>
        <v>47178</v>
      </c>
      <c r="C81" s="14">
        <f t="shared" ca="1" si="11"/>
        <v>49</v>
      </c>
      <c r="D81" s="15">
        <f ca="1">IF(C81=0,"-",IF(DAY(B81)=1,IF(E80&gt;=$B$10,$B$10,E80+SUM(G81:INDEX(G77:G81,MATCH("R",C77:C81,0)+1))),0))</f>
        <v>3124</v>
      </c>
      <c r="E81" s="16">
        <f t="shared" ref="E81:E111" ca="1" si="14">IF(D81&gt;=E80,0,IF(OR(C82=1,AND(C82=0,C81&gt;0)),E80+G81-D81,IF(C81&gt;0,E80-H81,0)))</f>
        <v>67690.34020824045</v>
      </c>
      <c r="F81" s="50">
        <f t="shared" ca="1" si="9"/>
        <v>28</v>
      </c>
      <c r="G81" s="16">
        <f t="shared" ca="1" si="6"/>
        <v>271.61664737407301</v>
      </c>
      <c r="H81" s="15">
        <f t="shared" ca="1" si="12"/>
        <v>3124</v>
      </c>
      <c r="I81" s="32">
        <f t="shared" ca="1" si="13"/>
        <v>63.286678838159013</v>
      </c>
      <c r="J81" s="18">
        <f t="shared" ca="1" si="7"/>
        <v>3124</v>
      </c>
      <c r="K81" s="7">
        <f t="shared" ca="1" si="8"/>
        <v>3057.0236537912165</v>
      </c>
      <c r="L81" s="13">
        <f t="shared" ref="L81:L144" ca="1" si="15">IF(A81&lt;&gt;"-",(A81-A80)/(365+IF(MOD(YEAR(A81),4),0,1))+L80,0)</f>
        <v>4.0794595403847609</v>
      </c>
      <c r="M81" s="13">
        <f t="shared" ref="M81:M144" ca="1" si="16">D81</f>
        <v>3124</v>
      </c>
      <c r="N81" s="13">
        <f t="shared" ref="N81:N144" ca="1" si="17">IF(C81=0,0,M81*(1+$L$10)^-L81)</f>
        <v>2600.1290551493835</v>
      </c>
    </row>
    <row r="82" spans="1:14" x14ac:dyDescent="0.25">
      <c r="A82" s="26">
        <f ca="1">IF(B82="-","-",IF(DAY(B82)=1,WORKDAY(B82-1,1,Helligdage!$A$2:$A$999),IF(MONTH(B82)=12,WORKDAY(B82,-1,Helligdage!$A$2:$A$999),WORKDAY(B82+1,-1,Helligdage!$A$2:$A$999))))</f>
        <v>47205</v>
      </c>
      <c r="B82" s="26">
        <f t="shared" ca="1" si="10"/>
        <v>47208</v>
      </c>
      <c r="C82" s="14" t="str">
        <f t="shared" ca="1" si="11"/>
        <v>R</v>
      </c>
      <c r="D82" s="15">
        <f ca="1">IF(C82=0,"-",IF(DAY(B82)=1,IF(E81&gt;=$B$10,$B$10,E81+SUM(G82:INDEX(G78:G82,MATCH("R",C78:C82,0)+1))),0))</f>
        <v>0</v>
      </c>
      <c r="E82" s="16">
        <f t="shared" ca="1" si="14"/>
        <v>68563.821662862596</v>
      </c>
      <c r="F82" s="50">
        <f t="shared" ca="1" si="9"/>
        <v>31</v>
      </c>
      <c r="G82" s="16">
        <f t="shared" ref="G82:G111" ca="1" si="18">IF(C82=0,0,F82/(365+IF(MOD(YEAR(B82),4),0,1))*$B$5*E81)</f>
        <v>287.45212965143207</v>
      </c>
      <c r="H82" s="15">
        <f t="shared" ca="1" si="12"/>
        <v>-873.48145462214256</v>
      </c>
      <c r="I82" s="32">
        <f t="shared" ca="1" si="13"/>
        <v>66.976346208783681</v>
      </c>
      <c r="J82" s="18">
        <f t="shared" ref="J82:J111" ca="1" si="19">D82</f>
        <v>0</v>
      </c>
      <c r="K82" s="7">
        <f t="shared" ref="K82:K145" ca="1" si="20">IF(C82=0,"-",J82-I83)</f>
        <v>-4.3768138212183532</v>
      </c>
      <c r="L82" s="13">
        <f t="shared" ca="1" si="15"/>
        <v>4.1534321431244869</v>
      </c>
      <c r="M82" s="13">
        <f t="shared" ca="1" si="16"/>
        <v>0</v>
      </c>
      <c r="N82" s="13">
        <f t="shared" ca="1" si="17"/>
        <v>0</v>
      </c>
    </row>
    <row r="83" spans="1:14" x14ac:dyDescent="0.25">
      <c r="A83" s="26">
        <f ca="1">IF(B83="-","-",IF(DAY(B83)=1,WORKDAY(B83-1,1,Helligdage!$A$2:$A$999),IF(MONTH(B83)=12,WORKDAY(B83,-1,Helligdage!$A$2:$A$999),WORKDAY(B83+1,-1,Helligdage!$A$2:$A$999))))</f>
        <v>47211</v>
      </c>
      <c r="B83" s="26">
        <f t="shared" ca="1" si="10"/>
        <v>47209</v>
      </c>
      <c r="C83" s="14">
        <f t="shared" ca="1" si="11"/>
        <v>50</v>
      </c>
      <c r="D83" s="15">
        <f ca="1">IF(C83=0,"-",IF(DAY(B83)=1,IF(E82&gt;=$B$10,$B$10,E82+SUM(G83:INDEX(G79:G83,MATCH("R",C79:C83,0)+1))),0))</f>
        <v>3124</v>
      </c>
      <c r="E83" s="16">
        <f t="shared" ca="1" si="14"/>
        <v>65439.821662862596</v>
      </c>
      <c r="F83" s="50">
        <f t="shared" ref="F83:F146" ca="1" si="21">IF(C83=0,0,IF(DAY(B82)&lt;&gt;1,A83-B82-1,IF(DAY(B83)=1,A83-A82,B83-A82+1)))</f>
        <v>2</v>
      </c>
      <c r="G83" s="16">
        <f t="shared" ca="1" si="18"/>
        <v>18.784608674756878</v>
      </c>
      <c r="H83" s="15">
        <f t="shared" ca="1" si="12"/>
        <v>3124</v>
      </c>
      <c r="I83" s="32">
        <f t="shared" ca="1" si="13"/>
        <v>4.3768138212183532</v>
      </c>
      <c r="J83" s="18">
        <f t="shared" ca="1" si="19"/>
        <v>3124</v>
      </c>
      <c r="K83" s="7">
        <f t="shared" ca="1" si="20"/>
        <v>3065.5165210234909</v>
      </c>
      <c r="L83" s="13">
        <f t="shared" ca="1" si="15"/>
        <v>4.1698704992888702</v>
      </c>
      <c r="M83" s="13">
        <f t="shared" ca="1" si="16"/>
        <v>3124</v>
      </c>
      <c r="N83" s="13">
        <f t="shared" ca="1" si="17"/>
        <v>2589.5732311360644</v>
      </c>
    </row>
    <row r="84" spans="1:14" x14ac:dyDescent="0.25">
      <c r="A84" s="26">
        <f ca="1">IF(B84="-","-",IF(DAY(B84)=1,WORKDAY(B84-1,1,Helligdage!$A$2:$A$999),IF(MONTH(B84)=12,WORKDAY(B84,-1,Helligdage!$A$2:$A$999),WORKDAY(B84+1,-1,Helligdage!$A$2:$A$999))))</f>
        <v>47239</v>
      </c>
      <c r="B84" s="26">
        <f t="shared" ref="B84:B147" ca="1" si="22">IF(C84=0,"-",IF(AND(DAY(B83)=1,OR(MONTH(B83)=3,MONTH(B83)=6,MONTH(B83)=9,MONTH(B83)=12)),EOMONTH(B83,0),EOMONTH(B83,0)+1))</f>
        <v>47239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3124</v>
      </c>
      <c r="E84" s="16">
        <f t="shared" ca="1" si="14"/>
        <v>62315.821662862596</v>
      </c>
      <c r="F84" s="50">
        <f t="shared" ca="1" si="21"/>
        <v>28</v>
      </c>
      <c r="G84" s="16">
        <f t="shared" ca="1" si="18"/>
        <v>251.00205569317163</v>
      </c>
      <c r="H84" s="15">
        <f t="shared" ref="H84:H111" ca="1" si="24">IF(B84="-",0,IF(D84&gt;=E83,E83,IF(DAY(B84)=1,D84,-SUM(G81:G84))))</f>
        <v>3124</v>
      </c>
      <c r="I84" s="32">
        <f t="shared" ca="1" si="13"/>
        <v>58.483478976508991</v>
      </c>
      <c r="J84" s="18">
        <f t="shared" ca="1" si="19"/>
        <v>3124</v>
      </c>
      <c r="K84" s="7">
        <f t="shared" ca="1" si="20"/>
        <v>3062.3414822094719</v>
      </c>
      <c r="L84" s="13">
        <f t="shared" ca="1" si="15"/>
        <v>4.2465828280559936</v>
      </c>
      <c r="M84" s="13">
        <f t="shared" ca="1" si="16"/>
        <v>3124</v>
      </c>
      <c r="N84" s="13">
        <f t="shared" ca="1" si="17"/>
        <v>2580.6503874930536</v>
      </c>
    </row>
    <row r="85" spans="1:14" x14ac:dyDescent="0.25">
      <c r="A85" s="26">
        <f ca="1">IF(B85="-","-",IF(DAY(B85)=1,WORKDAY(B85-1,1,Helligdage!$A$2:$A$999),IF(MONTH(B85)=12,WORKDAY(B85,-1,Helligdage!$A$2:$A$999),WORKDAY(B85+1,-1,Helligdage!$A$2:$A$999))))</f>
        <v>47270</v>
      </c>
      <c r="B85" s="26">
        <f t="shared" ca="1" si="22"/>
        <v>47270</v>
      </c>
      <c r="C85" s="14">
        <f t="shared" ca="1" si="23"/>
        <v>52</v>
      </c>
      <c r="D85" s="15">
        <f ca="1">IF(C85=0,"-",IF(DAY(B85)=1,IF(E84&gt;=$B$10,$B$10,E84+SUM(G85:INDEX(G81:G85,MATCH("R",C81:C85,0)+1))),0))</f>
        <v>3124</v>
      </c>
      <c r="E85" s="16">
        <f t="shared" ca="1" si="14"/>
        <v>59191.821662862596</v>
      </c>
      <c r="F85" s="50">
        <f t="shared" ca="1" si="21"/>
        <v>31</v>
      </c>
      <c r="G85" s="16">
        <f t="shared" ca="1" si="18"/>
        <v>264.62883171900557</v>
      </c>
      <c r="H85" s="15">
        <f t="shared" ca="1" si="24"/>
        <v>3124</v>
      </c>
      <c r="I85" s="32">
        <f t="shared" ca="1" si="13"/>
        <v>61.6585177905283</v>
      </c>
      <c r="J85" s="18">
        <f t="shared" ca="1" si="19"/>
        <v>3124</v>
      </c>
      <c r="K85" s="7">
        <f t="shared" ca="1" si="20"/>
        <v>3067.3218036406288</v>
      </c>
      <c r="L85" s="13">
        <f t="shared" ca="1" si="15"/>
        <v>4.3315143349053091</v>
      </c>
      <c r="M85" s="13">
        <f t="shared" ca="1" si="16"/>
        <v>3124</v>
      </c>
      <c r="N85" s="13">
        <f t="shared" ca="1" si="17"/>
        <v>2570.8073834220086</v>
      </c>
    </row>
    <row r="86" spans="1:14" x14ac:dyDescent="0.25">
      <c r="A86" s="26">
        <f ca="1">IF(B86="-","-",IF(DAY(B86)=1,WORKDAY(B86-1,1,Helligdage!$A$2:$A$999),IF(MONTH(B86)=12,WORKDAY(B86,-1,Helligdage!$A$2:$A$999),WORKDAY(B86+1,-1,Helligdage!$A$2:$A$999))))</f>
        <v>47298</v>
      </c>
      <c r="B86" s="26">
        <f t="shared" ca="1" si="22"/>
        <v>47299</v>
      </c>
      <c r="C86" s="14" t="str">
        <f t="shared" ca="1" si="23"/>
        <v>R</v>
      </c>
      <c r="D86" s="15">
        <f ca="1">IF(C86=0,"-",IF(DAY(B86)=1,IF(E85&gt;=$B$10,$B$10,E85+SUM(G86:INDEX(G82:G86,MATCH("R",C82:C86,0)+1))),0))</f>
        <v>0</v>
      </c>
      <c r="E86" s="16">
        <f t="shared" ca="1" si="14"/>
        <v>59969.491220577729</v>
      </c>
      <c r="F86" s="50">
        <f t="shared" ca="1" si="21"/>
        <v>30</v>
      </c>
      <c r="G86" s="16">
        <f t="shared" ca="1" si="18"/>
        <v>243.25406162820244</v>
      </c>
      <c r="H86" s="15">
        <f t="shared" ca="1" si="24"/>
        <v>-777.66955771513653</v>
      </c>
      <c r="I86" s="32">
        <f t="shared" ca="1" si="13"/>
        <v>56.678196359371171</v>
      </c>
      <c r="J86" s="18">
        <f t="shared" ca="1" si="19"/>
        <v>0</v>
      </c>
      <c r="K86" s="7">
        <f t="shared" ca="1" si="20"/>
        <v>-1.9140947197800839</v>
      </c>
      <c r="L86" s="13">
        <f t="shared" ca="1" si="15"/>
        <v>4.4082266636724325</v>
      </c>
      <c r="M86" s="13">
        <f t="shared" ca="1" si="16"/>
        <v>0</v>
      </c>
      <c r="N86" s="13">
        <f t="shared" ca="1" si="17"/>
        <v>0</v>
      </c>
    </row>
    <row r="87" spans="1:14" x14ac:dyDescent="0.25">
      <c r="A87" s="26">
        <f ca="1">IF(B87="-","-",IF(DAY(B87)=1,WORKDAY(B87-1,1,Helligdage!$A$2:$A$999),IF(MONTH(B87)=12,WORKDAY(B87,-1,Helligdage!$A$2:$A$999),WORKDAY(B87+1,-1,Helligdage!$A$2:$A$999))))</f>
        <v>47301</v>
      </c>
      <c r="B87" s="26">
        <f t="shared" ca="1" si="22"/>
        <v>47300</v>
      </c>
      <c r="C87" s="14">
        <f t="shared" ca="1" si="23"/>
        <v>53</v>
      </c>
      <c r="D87" s="15">
        <f ca="1">IF(C87=0,"-",IF(DAY(B87)=1,IF(E86&gt;=$B$10,$B$10,E86+SUM(G87:INDEX(G83:G87,MATCH("R",C83:C87,0)+1))),0))</f>
        <v>3124</v>
      </c>
      <c r="E87" s="16">
        <f t="shared" ca="1" si="14"/>
        <v>56845.491220577729</v>
      </c>
      <c r="F87" s="50">
        <f t="shared" ca="1" si="21"/>
        <v>1</v>
      </c>
      <c r="G87" s="16">
        <f t="shared" ca="1" si="18"/>
        <v>8.2149987973394154</v>
      </c>
      <c r="H87" s="15">
        <f t="shared" ca="1" si="24"/>
        <v>3124</v>
      </c>
      <c r="I87" s="32">
        <f t="shared" ca="1" si="13"/>
        <v>1.9140947197800839</v>
      </c>
      <c r="J87" s="18">
        <f t="shared" ca="1" si="19"/>
        <v>3124</v>
      </c>
      <c r="K87" s="7">
        <f t="shared" ca="1" si="20"/>
        <v>3069.568495392899</v>
      </c>
      <c r="L87" s="13">
        <f t="shared" ca="1" si="15"/>
        <v>4.4164458417546246</v>
      </c>
      <c r="M87" s="13">
        <f t="shared" ca="1" si="16"/>
        <v>3124</v>
      </c>
      <c r="N87" s="13">
        <f t="shared" ca="1" si="17"/>
        <v>2561.0019221074767</v>
      </c>
    </row>
    <row r="88" spans="1:14" x14ac:dyDescent="0.25">
      <c r="A88" s="26">
        <f ca="1">IF(B88="-","-",IF(DAY(B88)=1,WORKDAY(B88-1,1,Helligdage!$A$2:$A$999),IF(MONTH(B88)=12,WORKDAY(B88,-1,Helligdage!$A$2:$A$999),WORKDAY(B88+1,-1,Helligdage!$A$2:$A$999))))</f>
        <v>47331</v>
      </c>
      <c r="B88" s="26">
        <f t="shared" ca="1" si="22"/>
        <v>47331</v>
      </c>
      <c r="C88" s="14">
        <f t="shared" ca="1" si="23"/>
        <v>54</v>
      </c>
      <c r="D88" s="15">
        <f ca="1">IF(C88=0,"-",IF(DAY(B88)=1,IF(E87&gt;=$B$10,$B$10,E87+SUM(G88:INDEX(G84:G88,MATCH("R",C84:C88,0)+1))),0))</f>
        <v>3124</v>
      </c>
      <c r="E88" s="16">
        <f t="shared" ca="1" si="14"/>
        <v>53721.491220577729</v>
      </c>
      <c r="F88" s="50">
        <f t="shared" ca="1" si="21"/>
        <v>30</v>
      </c>
      <c r="G88" s="16">
        <f t="shared" ca="1" si="18"/>
        <v>233.61160775579887</v>
      </c>
      <c r="H88" s="15">
        <f t="shared" ca="1" si="24"/>
        <v>3124</v>
      </c>
      <c r="I88" s="32">
        <f t="shared" ca="1" si="13"/>
        <v>54.431504607101139</v>
      </c>
      <c r="J88" s="18">
        <f t="shared" ca="1" si="19"/>
        <v>3124</v>
      </c>
      <c r="K88" s="7">
        <f t="shared" ca="1" si="20"/>
        <v>3067.4158156171202</v>
      </c>
      <c r="L88" s="13">
        <f t="shared" ca="1" si="15"/>
        <v>4.4986376225765428</v>
      </c>
      <c r="M88" s="13">
        <f t="shared" ca="1" si="16"/>
        <v>3124</v>
      </c>
      <c r="N88" s="13">
        <f t="shared" ca="1" si="17"/>
        <v>2551.5483768234922</v>
      </c>
    </row>
    <row r="89" spans="1:14" x14ac:dyDescent="0.25">
      <c r="A89" s="26">
        <f ca="1">IF(B89="-","-",IF(DAY(B89)=1,WORKDAY(B89-1,1,Helligdage!$A$2:$A$999),IF(MONTH(B89)=12,WORKDAY(B89,-1,Helligdage!$A$2:$A$999),WORKDAY(B89+1,-1,Helligdage!$A$2:$A$999))))</f>
        <v>47364</v>
      </c>
      <c r="B89" s="26">
        <f t="shared" ca="1" si="22"/>
        <v>47362</v>
      </c>
      <c r="C89" s="14">
        <f t="shared" ca="1" si="23"/>
        <v>55</v>
      </c>
      <c r="D89" s="15">
        <f ca="1">IF(C89=0,"-",IF(DAY(B89)=1,IF(E88&gt;=$B$10,$B$10,E88+SUM(G89:INDEX(G85:G89,MATCH("R",C85:C89,0)+1))),0))</f>
        <v>3124</v>
      </c>
      <c r="E89" s="16">
        <f t="shared" ca="1" si="14"/>
        <v>50597.491220577729</v>
      </c>
      <c r="F89" s="50">
        <f t="shared" ca="1" si="21"/>
        <v>33</v>
      </c>
      <c r="G89" s="16">
        <f t="shared" ca="1" si="18"/>
        <v>242.85057675055685</v>
      </c>
      <c r="H89" s="15">
        <f t="shared" ca="1" si="24"/>
        <v>3124</v>
      </c>
      <c r="I89" s="32">
        <f t="shared" ca="1" si="13"/>
        <v>56.584184382879748</v>
      </c>
      <c r="J89" s="18">
        <f t="shared" ca="1" si="19"/>
        <v>3124</v>
      </c>
      <c r="K89" s="7">
        <f t="shared" ca="1" si="20"/>
        <v>3078.7810914078013</v>
      </c>
      <c r="L89" s="13">
        <f t="shared" ca="1" si="15"/>
        <v>4.5890485814806521</v>
      </c>
      <c r="M89" s="13">
        <f t="shared" ca="1" si="16"/>
        <v>3124</v>
      </c>
      <c r="N89" s="13">
        <f t="shared" ca="1" si="17"/>
        <v>2541.1897772863354</v>
      </c>
    </row>
    <row r="90" spans="1:14" x14ac:dyDescent="0.25">
      <c r="A90" s="26">
        <f ca="1">IF(B90="-","-",IF(DAY(B90)=1,WORKDAY(B90-1,1,Helligdage!$A$2:$A$999),IF(MONTH(B90)=12,WORKDAY(B90,-1,Helligdage!$A$2:$A$999),WORKDAY(B90+1,-1,Helligdage!$A$2:$A$999))))</f>
        <v>47389</v>
      </c>
      <c r="B90" s="26">
        <f t="shared" ca="1" si="22"/>
        <v>47391</v>
      </c>
      <c r="C90" s="14" t="str">
        <f t="shared" ca="1" si="23"/>
        <v>R</v>
      </c>
      <c r="D90" s="15">
        <f ca="1">IF(C90=0,"-",IF(DAY(B90)=1,IF(E89&gt;=$B$10,$B$10,E89+SUM(G90:INDEX(G86:G90,MATCH("R",C86:C90,0)+1))),0))</f>
        <v>0</v>
      </c>
      <c r="E90" s="16">
        <f t="shared" ca="1" si="14"/>
        <v>51276.240972946653</v>
      </c>
      <c r="F90" s="50">
        <f t="shared" ca="1" si="21"/>
        <v>28</v>
      </c>
      <c r="G90" s="16">
        <f t="shared" ca="1" si="18"/>
        <v>194.07256906522966</v>
      </c>
      <c r="H90" s="15">
        <f t="shared" ca="1" si="24"/>
        <v>-678.74975236892476</v>
      </c>
      <c r="I90" s="32">
        <f t="shared" ca="1" si="13"/>
        <v>45.21890859219851</v>
      </c>
      <c r="J90" s="18">
        <f t="shared" ca="1" si="19"/>
        <v>0</v>
      </c>
      <c r="K90" s="7">
        <f t="shared" ca="1" si="20"/>
        <v>0</v>
      </c>
      <c r="L90" s="13">
        <f t="shared" ca="1" si="15"/>
        <v>4.6575417321655834</v>
      </c>
      <c r="M90" s="13">
        <f t="shared" ca="1" si="16"/>
        <v>0</v>
      </c>
      <c r="N90" s="13">
        <f t="shared" ca="1" si="17"/>
        <v>0</v>
      </c>
    </row>
    <row r="91" spans="1:14" x14ac:dyDescent="0.25">
      <c r="A91" s="26">
        <f ca="1">IF(B91="-","-",IF(DAY(B91)=1,WORKDAY(B91-1,1,Helligdage!$A$2:$A$999),IF(MONTH(B91)=12,WORKDAY(B91,-1,Helligdage!$A$2:$A$999),WORKDAY(B91+1,-1,Helligdage!$A$2:$A$999))))</f>
        <v>47392</v>
      </c>
      <c r="B91" s="26">
        <f t="shared" ca="1" si="22"/>
        <v>47392</v>
      </c>
      <c r="C91" s="14">
        <f t="shared" ca="1" si="23"/>
        <v>56</v>
      </c>
      <c r="D91" s="15">
        <f ca="1">IF(C91=0,"-",IF(DAY(B91)=1,IF(E90&gt;=$B$10,$B$10,E90+SUM(G91:INDEX(G87:G91,MATCH("R",C87:C91,0)+1))),0))</f>
        <v>3124</v>
      </c>
      <c r="E91" s="16">
        <f t="shared" ca="1" si="14"/>
        <v>48152.240972946653</v>
      </c>
      <c r="F91" s="50">
        <f t="shared" ca="1" si="21"/>
        <v>0</v>
      </c>
      <c r="G91" s="16">
        <f t="shared" ca="1" si="18"/>
        <v>0</v>
      </c>
      <c r="H91" s="15">
        <f t="shared" ca="1" si="24"/>
        <v>3124</v>
      </c>
      <c r="I91" s="32">
        <f t="shared" ca="1" si="13"/>
        <v>0</v>
      </c>
      <c r="J91" s="18">
        <f t="shared" ca="1" si="19"/>
        <v>3124</v>
      </c>
      <c r="K91" s="7">
        <f t="shared" ca="1" si="20"/>
        <v>3076.3556662263572</v>
      </c>
      <c r="L91" s="13">
        <f t="shared" ca="1" si="15"/>
        <v>4.6657609102477755</v>
      </c>
      <c r="M91" s="13">
        <f t="shared" ca="1" si="16"/>
        <v>3124</v>
      </c>
      <c r="N91" s="13">
        <f t="shared" ca="1" si="17"/>
        <v>2532.4336475977389</v>
      </c>
    </row>
    <row r="92" spans="1:14" x14ac:dyDescent="0.25">
      <c r="A92" s="26">
        <f ca="1">IF(B92="-","-",IF(DAY(B92)=1,WORKDAY(B92-1,1,Helligdage!$A$2:$A$999),IF(MONTH(B92)=12,WORKDAY(B92,-1,Helligdage!$A$2:$A$999),WORKDAY(B92+1,-1,Helligdage!$A$2:$A$999))))</f>
        <v>47423</v>
      </c>
      <c r="B92" s="26">
        <f t="shared" ca="1" si="22"/>
        <v>47423</v>
      </c>
      <c r="C92" s="14">
        <f t="shared" ca="1" si="23"/>
        <v>57</v>
      </c>
      <c r="D92" s="15">
        <f ca="1">IF(C92=0,"-",IF(DAY(B92)=1,IF(E91&gt;=$B$10,$B$10,E91+SUM(G92:INDEX(G88:G92,MATCH("R",C88:C92,0)+1))),0))</f>
        <v>3124</v>
      </c>
      <c r="E92" s="16">
        <f t="shared" ca="1" si="14"/>
        <v>45028.240972946653</v>
      </c>
      <c r="F92" s="50">
        <f t="shared" ca="1" si="21"/>
        <v>31</v>
      </c>
      <c r="G92" s="16">
        <f t="shared" ca="1" si="18"/>
        <v>204.48211920018443</v>
      </c>
      <c r="H92" s="15">
        <f t="shared" ca="1" si="24"/>
        <v>3124</v>
      </c>
      <c r="I92" s="32">
        <f t="shared" ca="1" si="13"/>
        <v>47.644333773642977</v>
      </c>
      <c r="J92" s="18">
        <f t="shared" ca="1" si="19"/>
        <v>3124</v>
      </c>
      <c r="K92" s="7">
        <f t="shared" ca="1" si="20"/>
        <v>3078.0095116857137</v>
      </c>
      <c r="L92" s="13">
        <f t="shared" ca="1" si="15"/>
        <v>4.750692417097091</v>
      </c>
      <c r="M92" s="13">
        <f t="shared" ca="1" si="16"/>
        <v>3124</v>
      </c>
      <c r="N92" s="13">
        <f t="shared" ca="1" si="17"/>
        <v>2522.7745497115006</v>
      </c>
    </row>
    <row r="93" spans="1:14" x14ac:dyDescent="0.25">
      <c r="A93" s="26">
        <f ca="1">IF(B93="-","-",IF(DAY(B93)=1,WORKDAY(B93-1,1,Helligdage!$A$2:$A$999),IF(MONTH(B93)=12,WORKDAY(B93,-1,Helligdage!$A$2:$A$999),WORKDAY(B93+1,-1,Helligdage!$A$2:$A$999))))</f>
        <v>47455</v>
      </c>
      <c r="B93" s="26">
        <f t="shared" ca="1" si="22"/>
        <v>47453</v>
      </c>
      <c r="C93" s="14">
        <f t="shared" ca="1" si="23"/>
        <v>58</v>
      </c>
      <c r="D93" s="15">
        <f ca="1">IF(C93=0,"-",IF(DAY(B93)=1,IF(E92&gt;=$B$10,$B$10,E92+SUM(G93:INDEX(G89:G93,MATCH("R",C89:C93,0)+1))),0))</f>
        <v>3124</v>
      </c>
      <c r="E93" s="16">
        <f t="shared" ca="1" si="14"/>
        <v>41904.240972946653</v>
      </c>
      <c r="F93" s="50">
        <f t="shared" ca="1" si="21"/>
        <v>32</v>
      </c>
      <c r="G93" s="16">
        <f t="shared" ca="1" si="18"/>
        <v>197.3840700183963</v>
      </c>
      <c r="H93" s="15">
        <f t="shared" ca="1" si="24"/>
        <v>3124</v>
      </c>
      <c r="I93" s="32">
        <f t="shared" ca="1" si="13"/>
        <v>45.990488314286338</v>
      </c>
      <c r="J93" s="18">
        <f t="shared" ca="1" si="19"/>
        <v>3124</v>
      </c>
      <c r="K93" s="7">
        <f t="shared" ca="1" si="20"/>
        <v>3085.2127457186025</v>
      </c>
      <c r="L93" s="13">
        <f t="shared" ca="1" si="15"/>
        <v>4.838363649973803</v>
      </c>
      <c r="M93" s="13">
        <f t="shared" ca="1" si="16"/>
        <v>3124</v>
      </c>
      <c r="N93" s="13">
        <f t="shared" ca="1" si="17"/>
        <v>2512.8425095579637</v>
      </c>
    </row>
    <row r="94" spans="1:14" x14ac:dyDescent="0.25">
      <c r="A94" s="26">
        <f ca="1">IF(B94="-","-",IF(DAY(B94)=1,WORKDAY(B94-1,1,Helligdage!$A$2:$A$999),IF(MONTH(B94)=12,WORKDAY(B94,-1,Helligdage!$A$2:$A$999),WORKDAY(B94+1,-1,Helligdage!$A$2:$A$999))))</f>
        <v>47480</v>
      </c>
      <c r="B94" s="26">
        <f t="shared" ca="1" si="22"/>
        <v>47483</v>
      </c>
      <c r="C94" s="14" t="str">
        <f t="shared" ca="1" si="23"/>
        <v>R</v>
      </c>
      <c r="D94" s="15">
        <f ca="1">IF(C94=0,"-",IF(DAY(B94)=1,IF(E93&gt;=$B$10,$B$10,E93+SUM(G94:INDEX(G90:G94,MATCH("R",C90:C94,0)+1))),0))</f>
        <v>0</v>
      </c>
      <c r="E94" s="16">
        <f t="shared" ca="1" si="14"/>
        <v>42472.576064660498</v>
      </c>
      <c r="F94" s="50">
        <f t="shared" ca="1" si="21"/>
        <v>29</v>
      </c>
      <c r="G94" s="16">
        <f t="shared" ca="1" si="18"/>
        <v>166.46890249526757</v>
      </c>
      <c r="H94" s="15">
        <f t="shared" ca="1" si="24"/>
        <v>-568.33509171384833</v>
      </c>
      <c r="I94" s="32">
        <f t="shared" ca="1" si="13"/>
        <v>38.787254281397345</v>
      </c>
      <c r="J94" s="18">
        <f t="shared" ca="1" si="19"/>
        <v>0</v>
      </c>
      <c r="K94" s="7">
        <f t="shared" ca="1" si="20"/>
        <v>-1.3556315374062873</v>
      </c>
      <c r="L94" s="13">
        <f t="shared" ca="1" si="15"/>
        <v>4.9068568006587343</v>
      </c>
      <c r="M94" s="13">
        <f t="shared" ca="1" si="16"/>
        <v>0</v>
      </c>
      <c r="N94" s="13">
        <f t="shared" ca="1" si="17"/>
        <v>0</v>
      </c>
    </row>
    <row r="95" spans="1:14" x14ac:dyDescent="0.25">
      <c r="A95" s="26">
        <f ca="1">IF(B95="-","-",IF(DAY(B95)=1,WORKDAY(B95-1,1,Helligdage!$A$2:$A$999),IF(MONTH(B95)=12,WORKDAY(B95,-1,Helligdage!$A$2:$A$999),WORKDAY(B95+1,-1,Helligdage!$A$2:$A$999))))</f>
        <v>47485</v>
      </c>
      <c r="B95" s="26">
        <f t="shared" ca="1" si="22"/>
        <v>47484</v>
      </c>
      <c r="C95" s="14">
        <f t="shared" ca="1" si="23"/>
        <v>59</v>
      </c>
      <c r="D95" s="15">
        <f ca="1">IF(C95=0,"-",IF(DAY(B95)=1,IF(E94&gt;=$B$10,$B$10,E94+SUM(G95:INDEX(G91:G95,MATCH("R",C91:C95,0)+1))),0))</f>
        <v>3124</v>
      </c>
      <c r="E95" s="16">
        <f t="shared" ca="1" si="14"/>
        <v>39348.576064660498</v>
      </c>
      <c r="F95" s="50">
        <f t="shared" ca="1" si="21"/>
        <v>1</v>
      </c>
      <c r="G95" s="16">
        <f t="shared" ca="1" si="18"/>
        <v>5.8181611047480137</v>
      </c>
      <c r="H95" s="15">
        <f t="shared" ca="1" si="24"/>
        <v>3124</v>
      </c>
      <c r="I95" s="32">
        <f t="shared" ca="1" si="13"/>
        <v>1.3556315374062873</v>
      </c>
      <c r="J95" s="18">
        <f t="shared" ca="1" si="19"/>
        <v>3124</v>
      </c>
      <c r="K95" s="7">
        <f t="shared" ca="1" si="20"/>
        <v>3086.3223908641125</v>
      </c>
      <c r="L95" s="13">
        <f t="shared" ca="1" si="15"/>
        <v>4.9205554307957202</v>
      </c>
      <c r="M95" s="13">
        <f t="shared" ca="1" si="16"/>
        <v>3124</v>
      </c>
      <c r="N95" s="13">
        <f t="shared" ca="1" si="17"/>
        <v>2503.5667373492179</v>
      </c>
    </row>
    <row r="96" spans="1:14" x14ac:dyDescent="0.25">
      <c r="A96" s="26">
        <f ca="1">IF(B96="-","-",IF(DAY(B96)=1,WORKDAY(B96-1,1,Helligdage!$A$2:$A$999),IF(MONTH(B96)=12,WORKDAY(B96,-1,Helligdage!$A$2:$A$999),WORKDAY(B96+1,-1,Helligdage!$A$2:$A$999))))</f>
        <v>47515</v>
      </c>
      <c r="B96" s="26">
        <f t="shared" ca="1" si="22"/>
        <v>47515</v>
      </c>
      <c r="C96" s="14">
        <f t="shared" ca="1" si="23"/>
        <v>60</v>
      </c>
      <c r="D96" s="15">
        <f ca="1">IF(C96=0,"-",IF(DAY(B96)=1,IF(E95&gt;=$B$10,$B$10,E95+SUM(G96:INDEX(G92:G96,MATCH("R",C92:C96,0)+1))),0))</f>
        <v>3124</v>
      </c>
      <c r="E96" s="16">
        <f t="shared" ca="1" si="14"/>
        <v>36224.576064660498</v>
      </c>
      <c r="F96" s="50">
        <f t="shared" ca="1" si="21"/>
        <v>30</v>
      </c>
      <c r="G96" s="16">
        <f t="shared" ca="1" si="18"/>
        <v>161.70647697805683</v>
      </c>
      <c r="H96" s="15">
        <f t="shared" ca="1" si="24"/>
        <v>3124</v>
      </c>
      <c r="I96" s="32">
        <f t="shared" ca="1" si="13"/>
        <v>37.677609135887245</v>
      </c>
      <c r="J96" s="18">
        <f t="shared" ca="1" si="19"/>
        <v>3124</v>
      </c>
      <c r="K96" s="7">
        <f t="shared" ca="1" si="20"/>
        <v>3091.62614599372</v>
      </c>
      <c r="L96" s="13">
        <f t="shared" ca="1" si="15"/>
        <v>5.0027472116176384</v>
      </c>
      <c r="M96" s="13">
        <f t="shared" ca="1" si="16"/>
        <v>3124</v>
      </c>
      <c r="N96" s="13">
        <f t="shared" ca="1" si="17"/>
        <v>2494.3252052290336</v>
      </c>
    </row>
    <row r="97" spans="1:14" x14ac:dyDescent="0.25">
      <c r="A97" s="26">
        <f ca="1">IF(B97="-","-",IF(DAY(B97)=1,WORKDAY(B97-1,1,Helligdage!$A$2:$A$999),IF(MONTH(B97)=12,WORKDAY(B97,-1,Helligdage!$A$2:$A$999),WORKDAY(B97+1,-1,Helligdage!$A$2:$A$999))))</f>
        <v>47543</v>
      </c>
      <c r="B97" s="26">
        <f t="shared" ca="1" si="22"/>
        <v>47543</v>
      </c>
      <c r="C97" s="14">
        <f t="shared" ca="1" si="23"/>
        <v>61</v>
      </c>
      <c r="D97" s="15">
        <f ca="1">IF(C97=0,"-",IF(DAY(B97)=1,IF(E96&gt;=$B$10,$B$10,E96+SUM(G97:INDEX(G93:G97,MATCH("R",C93:C97,0)+1))),0))</f>
        <v>3124</v>
      </c>
      <c r="E97" s="16">
        <f t="shared" ca="1" si="14"/>
        <v>33100.576064660498</v>
      </c>
      <c r="F97" s="50">
        <f t="shared" ca="1" si="21"/>
        <v>28</v>
      </c>
      <c r="G97" s="16">
        <f t="shared" ca="1" si="18"/>
        <v>138.94357942609508</v>
      </c>
      <c r="H97" s="15">
        <f t="shared" ca="1" si="24"/>
        <v>3124</v>
      </c>
      <c r="I97" s="32">
        <f t="shared" ca="1" si="13"/>
        <v>32.373854006280155</v>
      </c>
      <c r="J97" s="18">
        <f t="shared" ca="1" si="19"/>
        <v>3124</v>
      </c>
      <c r="K97" s="7">
        <f t="shared" ca="1" si="20"/>
        <v>3091.2485669979392</v>
      </c>
      <c r="L97" s="13">
        <f t="shared" ca="1" si="15"/>
        <v>5.0794595403847618</v>
      </c>
      <c r="M97" s="13">
        <f t="shared" ca="1" si="16"/>
        <v>3124</v>
      </c>
      <c r="N97" s="13">
        <f t="shared" ca="1" si="17"/>
        <v>2485.7305559125066</v>
      </c>
    </row>
    <row r="98" spans="1:14" x14ac:dyDescent="0.25">
      <c r="A98" s="26">
        <f ca="1">IF(B98="-","-",IF(DAY(B98)=1,WORKDAY(B98-1,1,Helligdage!$A$2:$A$999),IF(MONTH(B98)=12,WORKDAY(B98,-1,Helligdage!$A$2:$A$999),WORKDAY(B98+1,-1,Helligdage!$A$2:$A$999))))</f>
        <v>47571</v>
      </c>
      <c r="B98" s="26">
        <f t="shared" ca="1" si="22"/>
        <v>47573</v>
      </c>
      <c r="C98" s="14" t="str">
        <f t="shared" ca="1" si="23"/>
        <v>R</v>
      </c>
      <c r="D98" s="15">
        <f ca="1">IF(C98=0,"-",IF(DAY(B98)=1,IF(E97&gt;=$B$10,$B$10,E97+SUM(G98:INDEX(G94:G98,MATCH("R",C94:C98,0)+1))),0))</f>
        <v>0</v>
      </c>
      <c r="E98" s="16">
        <f t="shared" ca="1" si="14"/>
        <v>33547.608372306997</v>
      </c>
      <c r="F98" s="50">
        <f t="shared" ca="1" si="21"/>
        <v>31</v>
      </c>
      <c r="G98" s="16">
        <f t="shared" ca="1" si="18"/>
        <v>140.56409013759938</v>
      </c>
      <c r="H98" s="15">
        <f t="shared" ca="1" si="24"/>
        <v>-447.03230764649925</v>
      </c>
      <c r="I98" s="32">
        <f t="shared" ca="1" si="13"/>
        <v>32.751433002060658</v>
      </c>
      <c r="J98" s="18">
        <f t="shared" ca="1" si="19"/>
        <v>0</v>
      </c>
      <c r="K98" s="7">
        <f t="shared" ca="1" si="20"/>
        <v>0</v>
      </c>
      <c r="L98" s="13">
        <f t="shared" ca="1" si="15"/>
        <v>5.1561718691518852</v>
      </c>
      <c r="M98" s="13">
        <f t="shared" ca="1" si="16"/>
        <v>0</v>
      </c>
      <c r="N98" s="13">
        <f t="shared" ca="1" si="17"/>
        <v>0</v>
      </c>
    </row>
    <row r="99" spans="1:14" x14ac:dyDescent="0.25">
      <c r="A99" s="26">
        <f ca="1">IF(B99="-","-",IF(DAY(B99)=1,WORKDAY(B99-1,1,Helligdage!$A$2:$A$999),IF(MONTH(B99)=12,WORKDAY(B99,-1,Helligdage!$A$2:$A$999),WORKDAY(B99+1,-1,Helligdage!$A$2:$A$999))))</f>
        <v>47574</v>
      </c>
      <c r="B99" s="26">
        <f t="shared" ca="1" si="22"/>
        <v>47574</v>
      </c>
      <c r="C99" s="14">
        <f t="shared" ca="1" si="23"/>
        <v>62</v>
      </c>
      <c r="D99" s="15">
        <f ca="1">IF(C99=0,"-",IF(DAY(B99)=1,IF(E98&gt;=$B$10,$B$10,E98+SUM(G99:INDEX(G95:G99,MATCH("R",C95:C99,0)+1))),0))</f>
        <v>3124</v>
      </c>
      <c r="E99" s="16">
        <f t="shared" ca="1" si="14"/>
        <v>30423.608372306997</v>
      </c>
      <c r="F99" s="50">
        <f t="shared" ca="1" si="21"/>
        <v>0</v>
      </c>
      <c r="G99" s="16">
        <f t="shared" ca="1" si="18"/>
        <v>0</v>
      </c>
      <c r="H99" s="15">
        <f t="shared" ca="1" si="24"/>
        <v>3124</v>
      </c>
      <c r="I99" s="32">
        <f t="shared" ca="1" si="13"/>
        <v>0</v>
      </c>
      <c r="J99" s="18">
        <f t="shared" ca="1" si="19"/>
        <v>3124</v>
      </c>
      <c r="K99" s="7">
        <f t="shared" ca="1" si="20"/>
        <v>3094.8683530791195</v>
      </c>
      <c r="L99" s="13">
        <f t="shared" ca="1" si="15"/>
        <v>5.1643910472340773</v>
      </c>
      <c r="M99" s="13">
        <f t="shared" ca="1" si="16"/>
        <v>3124</v>
      </c>
      <c r="N99" s="13">
        <f t="shared" ca="1" si="17"/>
        <v>2476.2495909201371</v>
      </c>
    </row>
    <row r="100" spans="1:14" x14ac:dyDescent="0.25">
      <c r="A100" s="26">
        <f ca="1">IF(B100="-","-",IF(DAY(B100)=1,WORKDAY(B100-1,1,Helligdage!$A$2:$A$999),IF(MONTH(B100)=12,WORKDAY(B100,-1,Helligdage!$A$2:$A$999),WORKDAY(B100+1,-1,Helligdage!$A$2:$A$999))))</f>
        <v>47604</v>
      </c>
      <c r="B100" s="26">
        <f t="shared" ca="1" si="22"/>
        <v>47604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3124</v>
      </c>
      <c r="E100" s="16">
        <f t="shared" ca="1" si="14"/>
        <v>27299.608372306997</v>
      </c>
      <c r="F100" s="50">
        <f t="shared" ca="1" si="21"/>
        <v>30</v>
      </c>
      <c r="G100" s="16">
        <f t="shared" ca="1" si="18"/>
        <v>125.028527557426</v>
      </c>
      <c r="H100" s="15">
        <f t="shared" ca="1" si="24"/>
        <v>3124</v>
      </c>
      <c r="I100" s="32">
        <f t="shared" ca="1" si="13"/>
        <v>29.131646920880261</v>
      </c>
      <c r="J100" s="18">
        <f t="shared" ca="1" si="19"/>
        <v>3124</v>
      </c>
      <c r="K100" s="7">
        <f t="shared" ca="1" si="20"/>
        <v>3095.245659071963</v>
      </c>
      <c r="L100" s="13">
        <f t="shared" ca="1" si="15"/>
        <v>5.2465828280559954</v>
      </c>
      <c r="M100" s="13">
        <f t="shared" ca="1" si="16"/>
        <v>3124</v>
      </c>
      <c r="N100" s="13">
        <f t="shared" ca="1" si="17"/>
        <v>2467.1088958507053</v>
      </c>
    </row>
    <row r="101" spans="1:14" x14ac:dyDescent="0.25">
      <c r="A101" s="26">
        <f ca="1">IF(B101="-","-",IF(DAY(B101)=1,WORKDAY(B101-1,1,Helligdage!$A$2:$A$999),IF(MONTH(B101)=12,WORKDAY(B101,-1,Helligdage!$A$2:$A$999),WORKDAY(B101+1,-1,Helligdage!$A$2:$A$999))))</f>
        <v>47637</v>
      </c>
      <c r="B101" s="26">
        <f t="shared" ca="1" si="22"/>
        <v>47635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3124</v>
      </c>
      <c r="E101" s="16">
        <f t="shared" ca="1" si="14"/>
        <v>24175.608372306997</v>
      </c>
      <c r="F101" s="50">
        <f t="shared" ca="1" si="21"/>
        <v>33</v>
      </c>
      <c r="G101" s="16">
        <f t="shared" ca="1" si="18"/>
        <v>123.4091885323467</v>
      </c>
      <c r="H101" s="15">
        <f t="shared" ca="1" si="24"/>
        <v>3124</v>
      </c>
      <c r="I101" s="32">
        <f t="shared" ca="1" si="13"/>
        <v>28.754340928036783</v>
      </c>
      <c r="J101" s="18">
        <f t="shared" ca="1" si="19"/>
        <v>3124</v>
      </c>
      <c r="K101" s="7">
        <f t="shared" ca="1" si="20"/>
        <v>3102.3942919149408</v>
      </c>
      <c r="L101" s="13">
        <f t="shared" ca="1" si="15"/>
        <v>5.3369937869601047</v>
      </c>
      <c r="M101" s="13">
        <f t="shared" ca="1" si="16"/>
        <v>3124</v>
      </c>
      <c r="N101" s="13">
        <f t="shared" ca="1" si="17"/>
        <v>2457.0930978753245</v>
      </c>
    </row>
    <row r="102" spans="1:14" x14ac:dyDescent="0.25">
      <c r="A102" s="26">
        <f ca="1">IF(B102="-","-",IF(DAY(B102)=1,WORKDAY(B102-1,1,Helligdage!$A$2:$A$999),IF(MONTH(B102)=12,WORKDAY(B102,-1,Helligdage!$A$2:$A$999),WORKDAY(B102+1,-1,Helligdage!$A$2:$A$999))))</f>
        <v>47662</v>
      </c>
      <c r="B102" s="26">
        <f t="shared" ca="1" si="22"/>
        <v>47664</v>
      </c>
      <c r="C102" s="14" t="str">
        <f t="shared" ca="1" si="23"/>
        <v>R</v>
      </c>
      <c r="D102" s="15">
        <f ca="1">IF(C102=0,"-",IF(DAY(B102)=1,IF(E101&gt;=$B$10,$B$10,E101+SUM(G102:INDEX(G98:G102,MATCH("R",C98:C102,0)+1))),0))</f>
        <v>0</v>
      </c>
      <c r="E102" s="16">
        <f t="shared" ca="1" si="14"/>
        <v>24516.774449276851</v>
      </c>
      <c r="F102" s="50">
        <f t="shared" ca="1" si="21"/>
        <v>28</v>
      </c>
      <c r="G102" s="16">
        <f t="shared" ca="1" si="18"/>
        <v>92.728360880081638</v>
      </c>
      <c r="H102" s="15">
        <f t="shared" ca="1" si="24"/>
        <v>-341.16607696985437</v>
      </c>
      <c r="I102" s="32">
        <f t="shared" ca="1" si="13"/>
        <v>21.605708085059025</v>
      </c>
      <c r="J102" s="18">
        <f t="shared" ca="1" si="19"/>
        <v>0</v>
      </c>
      <c r="K102" s="7">
        <f t="shared" ca="1" si="20"/>
        <v>0</v>
      </c>
      <c r="L102" s="13">
        <f t="shared" ca="1" si="15"/>
        <v>5.4054869376450361</v>
      </c>
      <c r="M102" s="13">
        <f t="shared" ca="1" si="16"/>
        <v>0</v>
      </c>
      <c r="N102" s="13">
        <f t="shared" ca="1" si="17"/>
        <v>0</v>
      </c>
    </row>
    <row r="103" spans="1:14" x14ac:dyDescent="0.25">
      <c r="A103" s="26">
        <f ca="1">IF(B103="-","-",IF(DAY(B103)=1,WORKDAY(B103-1,1,Helligdage!$A$2:$A$999),IF(MONTH(B103)=12,WORKDAY(B103,-1,Helligdage!$A$2:$A$999),WORKDAY(B103+1,-1,Helligdage!$A$2:$A$999))))</f>
        <v>47665</v>
      </c>
      <c r="B103" s="26">
        <f t="shared" ca="1" si="22"/>
        <v>47665</v>
      </c>
      <c r="C103" s="14">
        <f t="shared" ca="1" si="23"/>
        <v>65</v>
      </c>
      <c r="D103" s="15">
        <f ca="1">IF(C103=0,"-",IF(DAY(B103)=1,IF(E102&gt;=$B$10,$B$10,E102+SUM(G103:INDEX(G99:G103,MATCH("R",C99:C103,0)+1))),0))</f>
        <v>3124</v>
      </c>
      <c r="E103" s="16">
        <f t="shared" ca="1" si="14"/>
        <v>21392.774449276851</v>
      </c>
      <c r="F103" s="50">
        <f t="shared" ca="1" si="21"/>
        <v>0</v>
      </c>
      <c r="G103" s="16">
        <f t="shared" ca="1" si="18"/>
        <v>0</v>
      </c>
      <c r="H103" s="15">
        <f t="shared" ca="1" si="24"/>
        <v>3124</v>
      </c>
      <c r="I103" s="32">
        <f t="shared" ca="1" si="13"/>
        <v>0</v>
      </c>
      <c r="J103" s="18">
        <f t="shared" ca="1" si="19"/>
        <v>3124</v>
      </c>
      <c r="K103" s="7">
        <f t="shared" ca="1" si="20"/>
        <v>3102.8328753634073</v>
      </c>
      <c r="L103" s="13">
        <f t="shared" ca="1" si="15"/>
        <v>5.4137061157272282</v>
      </c>
      <c r="M103" s="13">
        <f t="shared" ca="1" si="16"/>
        <v>3124</v>
      </c>
      <c r="N103" s="13">
        <f t="shared" ca="1" si="17"/>
        <v>2448.6267385289061</v>
      </c>
    </row>
    <row r="104" spans="1:14" x14ac:dyDescent="0.25">
      <c r="A104" s="26">
        <f ca="1">IF(B104="-","-",IF(DAY(B104)=1,WORKDAY(B104-1,1,Helligdage!$A$2:$A$999),IF(MONTH(B104)=12,WORKDAY(B104,-1,Helligdage!$A$2:$A$999),WORKDAY(B104+1,-1,Helligdage!$A$2:$A$999))))</f>
        <v>47696</v>
      </c>
      <c r="B104" s="26">
        <f t="shared" ca="1" si="22"/>
        <v>47696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3124</v>
      </c>
      <c r="E104" s="16">
        <f t="shared" ca="1" si="14"/>
        <v>18268.774449276851</v>
      </c>
      <c r="F104" s="50">
        <f t="shared" ca="1" si="21"/>
        <v>31</v>
      </c>
      <c r="G104" s="16">
        <f t="shared" ca="1" si="18"/>
        <v>90.846028483230469</v>
      </c>
      <c r="H104" s="15">
        <f t="shared" ca="1" si="24"/>
        <v>3124</v>
      </c>
      <c r="I104" s="32">
        <f t="shared" ca="1" si="13"/>
        <v>21.1671246365927</v>
      </c>
      <c r="J104" s="18">
        <f t="shared" ca="1" si="19"/>
        <v>3124</v>
      </c>
      <c r="K104" s="7">
        <f t="shared" ca="1" si="20"/>
        <v>3105.3408243433141</v>
      </c>
      <c r="L104" s="13">
        <f t="shared" ca="1" si="15"/>
        <v>5.4986376225765436</v>
      </c>
      <c r="M104" s="13">
        <f t="shared" ca="1" si="16"/>
        <v>3124</v>
      </c>
      <c r="N104" s="13">
        <f t="shared" ca="1" si="17"/>
        <v>2439.287293297341</v>
      </c>
    </row>
    <row r="105" spans="1:14" x14ac:dyDescent="0.25">
      <c r="A105" s="26">
        <f ca="1">IF(B105="-","-",IF(DAY(B105)=1,WORKDAY(B105-1,1,Helligdage!$A$2:$A$999),IF(MONTH(B105)=12,WORKDAY(B105,-1,Helligdage!$A$2:$A$999),WORKDAY(B105+1,-1,Helligdage!$A$2:$A$999))))</f>
        <v>47728</v>
      </c>
      <c r="B105" s="26">
        <f t="shared" ca="1" si="22"/>
        <v>47727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3124</v>
      </c>
      <c r="E105" s="16">
        <f t="shared" ca="1" si="14"/>
        <v>15144.774449276851</v>
      </c>
      <c r="F105" s="50">
        <f t="shared" ca="1" si="21"/>
        <v>32</v>
      </c>
      <c r="G105" s="16">
        <f t="shared" ca="1" si="18"/>
        <v>80.082298955734146</v>
      </c>
      <c r="H105" s="15">
        <f t="shared" ca="1" si="24"/>
        <v>3124</v>
      </c>
      <c r="I105" s="32">
        <f t="shared" ca="1" si="13"/>
        <v>18.659175656686056</v>
      </c>
      <c r="J105" s="18">
        <f t="shared" ca="1" si="19"/>
        <v>3124</v>
      </c>
      <c r="K105" s="7">
        <f t="shared" ca="1" si="20"/>
        <v>3109.9817478145528</v>
      </c>
      <c r="L105" s="13">
        <f t="shared" ca="1" si="15"/>
        <v>5.5863088554532556</v>
      </c>
      <c r="M105" s="13">
        <f t="shared" ca="1" si="16"/>
        <v>3124</v>
      </c>
      <c r="N105" s="13">
        <f t="shared" ca="1" si="17"/>
        <v>2429.6839383935858</v>
      </c>
    </row>
    <row r="106" spans="1:14" x14ac:dyDescent="0.25">
      <c r="A106" s="26">
        <f ca="1">IF(B106="-","-",IF(DAY(B106)=1,WORKDAY(B106-1,1,Helligdage!$A$2:$A$999),IF(MONTH(B106)=12,WORKDAY(B106,-1,Helligdage!$A$2:$A$999),WORKDAY(B106+1,-1,Helligdage!$A$2:$A$999))))</f>
        <v>47756</v>
      </c>
      <c r="B106" s="26">
        <f ca="1">IF(C106=0,"-",IF(AND(DAY(B105)=1,OR(MONTH(B105)=3,MONTH(B105)=6,MONTH(B105)=9,MONTH(B105)=12)),EOMONTH(B105,0),EOMONTH(B105,0)+1))</f>
        <v>47756</v>
      </c>
      <c r="C106" s="14" t="str">
        <f t="shared" ca="1" si="23"/>
        <v>R</v>
      </c>
      <c r="D106" s="15">
        <f ca="1">IF(C106=0,"-",IF(DAY(B106)=1,IF(E105&gt;=$B$10,$B$10,E105+SUM(G106:INDEX(G102:G106,MATCH("R",C102:C106,0)+1))),0))</f>
        <v>0</v>
      </c>
      <c r="E106" s="16">
        <f t="shared" ca="1" si="14"/>
        <v>15375.866949185545</v>
      </c>
      <c r="F106" s="50">
        <f t="shared" ca="1" si="21"/>
        <v>29</v>
      </c>
      <c r="G106" s="16">
        <f t="shared" ca="1" si="18"/>
        <v>60.164172469729969</v>
      </c>
      <c r="H106" s="15">
        <f t="shared" ca="1" si="24"/>
        <v>-231.09249990869461</v>
      </c>
      <c r="I106" s="32">
        <f t="shared" ca="1" si="13"/>
        <v>14.018252185447084</v>
      </c>
      <c r="J106" s="18">
        <f t="shared" ca="1" si="19"/>
        <v>0</v>
      </c>
      <c r="K106" s="7">
        <f t="shared" ca="1" si="20"/>
        <v>0</v>
      </c>
      <c r="L106" s="13">
        <f t="shared" ca="1" si="15"/>
        <v>5.663021184220379</v>
      </c>
      <c r="M106" s="13">
        <f t="shared" ca="1" si="16"/>
        <v>0</v>
      </c>
      <c r="N106" s="13">
        <f t="shared" ca="1" si="17"/>
        <v>0</v>
      </c>
    </row>
    <row r="107" spans="1:14" x14ac:dyDescent="0.25">
      <c r="A107" s="26">
        <f ca="1">IF(B107="-","-",IF(DAY(B107)=1,WORKDAY(B107-1,1,Helligdage!$A$2:$A$999),IF(MONTH(B107)=12,WORKDAY(B107,-1,Helligdage!$A$2:$A$999),WORKDAY(B107+1,-1,Helligdage!$A$2:$A$999))))</f>
        <v>47757</v>
      </c>
      <c r="B107" s="26">
        <f t="shared" ca="1" si="22"/>
        <v>47757</v>
      </c>
      <c r="C107" s="14">
        <f t="shared" ca="1" si="23"/>
        <v>68</v>
      </c>
      <c r="D107" s="15">
        <f ca="1">IF(C107=0,"-",IF(DAY(B107)=1,IF(E106&gt;=$B$10,$B$10,E106+SUM(G107:INDEX(G103:G107,MATCH("R",C103:C107,0)+1))),0))</f>
        <v>3124</v>
      </c>
      <c r="E107" s="16">
        <f t="shared" ca="1" si="14"/>
        <v>12251.866949185545</v>
      </c>
      <c r="F107" s="50">
        <f t="shared" ca="1" si="21"/>
        <v>0</v>
      </c>
      <c r="G107" s="16">
        <f t="shared" ca="1" si="18"/>
        <v>0</v>
      </c>
      <c r="H107" s="15">
        <f t="shared" ca="1" si="24"/>
        <v>3124</v>
      </c>
      <c r="I107" s="32">
        <f t="shared" ca="1" si="13"/>
        <v>0</v>
      </c>
      <c r="J107" s="18">
        <f t="shared" ca="1" si="19"/>
        <v>3124</v>
      </c>
      <c r="K107" s="7">
        <f t="shared" ca="1" si="20"/>
        <v>3111.8773650720591</v>
      </c>
      <c r="L107" s="13">
        <f t="shared" ca="1" si="15"/>
        <v>5.6657609102477764</v>
      </c>
      <c r="M107" s="13">
        <f t="shared" ca="1" si="16"/>
        <v>3124</v>
      </c>
      <c r="N107" s="13">
        <f t="shared" ca="1" si="17"/>
        <v>2421.0135593800383</v>
      </c>
    </row>
    <row r="108" spans="1:14" x14ac:dyDescent="0.25">
      <c r="A108" s="26">
        <f ca="1">IF(B108="-","-",IF(DAY(B108)=1,WORKDAY(B108-1,1,Helligdage!$A$2:$A$999),IF(MONTH(B108)=12,WORKDAY(B108,-1,Helligdage!$A$2:$A$999),WORKDAY(B108+1,-1,Helligdage!$A$2:$A$999))))</f>
        <v>47788</v>
      </c>
      <c r="B108" s="26">
        <f t="shared" ca="1" si="22"/>
        <v>47788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3124</v>
      </c>
      <c r="E108" s="16">
        <f t="shared" ca="1" si="14"/>
        <v>9127.8669491855453</v>
      </c>
      <c r="F108" s="50">
        <f t="shared" ca="1" si="21"/>
        <v>31</v>
      </c>
      <c r="G108" s="16">
        <f t="shared" ca="1" si="18"/>
        <v>52.028476085582454</v>
      </c>
      <c r="H108" s="15">
        <f t="shared" ca="1" si="24"/>
        <v>3124</v>
      </c>
      <c r="I108" s="32">
        <f t="shared" ca="1" si="13"/>
        <v>12.122634927940712</v>
      </c>
      <c r="J108" s="18">
        <f t="shared" ca="1" si="19"/>
        <v>3124</v>
      </c>
      <c r="K108" s="7">
        <f t="shared" ca="1" si="20"/>
        <v>3114.9684132912375</v>
      </c>
      <c r="L108" s="13">
        <f t="shared" ca="1" si="15"/>
        <v>5.7506924170970919</v>
      </c>
      <c r="M108" s="13">
        <f t="shared" ca="1" si="16"/>
        <v>3124</v>
      </c>
      <c r="N108" s="13">
        <f t="shared" ca="1" si="17"/>
        <v>2411.7794351311586</v>
      </c>
    </row>
    <row r="109" spans="1:14" x14ac:dyDescent="0.25">
      <c r="A109" s="26">
        <f ca="1">IF(B109="-","-",IF(DAY(B109)=1,WORKDAY(B109-1,1,Helligdage!$A$2:$A$999),IF(MONTH(B109)=12,WORKDAY(B109,-1,Helligdage!$A$2:$A$999),WORKDAY(B109+1,-1,Helligdage!$A$2:$A$999))))</f>
        <v>47819</v>
      </c>
      <c r="B109" s="26">
        <f t="shared" ca="1" si="22"/>
        <v>47818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3124</v>
      </c>
      <c r="E109" s="16">
        <f t="shared" ca="1" si="14"/>
        <v>6003.8669491855453</v>
      </c>
      <c r="F109" s="50">
        <f t="shared" ca="1" si="21"/>
        <v>31</v>
      </c>
      <c r="G109" s="16">
        <f t="shared" ca="1" si="18"/>
        <v>38.762174715719439</v>
      </c>
      <c r="H109" s="15">
        <f ca="1">IF(B109="-",0,IF(D109&gt;=E108,E108,IF(DAY(B109)=1,D109,-SUM(G106:G109))))</f>
        <v>3124</v>
      </c>
      <c r="I109" s="32">
        <f t="shared" ca="1" si="13"/>
        <v>9.0315867087626298</v>
      </c>
      <c r="J109" s="18">
        <f t="shared" ca="1" si="19"/>
        <v>3124</v>
      </c>
      <c r="K109" s="7">
        <f t="shared" ca="1" si="20"/>
        <v>3118.2510917842728</v>
      </c>
      <c r="L109" s="13">
        <f t="shared" ca="1" si="15"/>
        <v>5.8356239239464074</v>
      </c>
      <c r="M109" s="13">
        <f t="shared" ca="1" si="16"/>
        <v>3124</v>
      </c>
      <c r="N109" s="13">
        <f t="shared" ca="1" si="17"/>
        <v>2402.5805312759489</v>
      </c>
    </row>
    <row r="110" spans="1:14" x14ac:dyDescent="0.25">
      <c r="A110" s="26">
        <f ca="1">IF(B110="-","-",IF(DAY(B110)=1,WORKDAY(B110-1,1,Helligdage!$A$2:$A$999),IF(MONTH(B110)=12,WORKDAY(B110,-1,Helligdage!$A$2:$A$999),WORKDAY(B110+1,-1,Helligdage!$A$2:$A$999))))</f>
        <v>47847</v>
      </c>
      <c r="B110" s="26">
        <f t="shared" ca="1" si="22"/>
        <v>47848</v>
      </c>
      <c r="C110" s="14" t="str">
        <f t="shared" ca="1" si="23"/>
        <v>R</v>
      </c>
      <c r="D110" s="15">
        <f ca="1">IF(C110=0,"-",IF(DAY(B110)=1,IF(E109&gt;=$B$10,$B$10,E109+SUM(G110:INDEX(G106:G110,MATCH("R",C106:C110,0)+1))),0))</f>
        <v>0</v>
      </c>
      <c r="E110" s="16">
        <f t="shared" ca="1" si="14"/>
        <v>6119.331025805418</v>
      </c>
      <c r="F110" s="50">
        <f t="shared" ca="1" si="21"/>
        <v>30</v>
      </c>
      <c r="G110" s="16">
        <f t="shared" ca="1" si="18"/>
        <v>24.673425818570731</v>
      </c>
      <c r="H110" s="15">
        <f t="shared" ca="1" si="24"/>
        <v>-115.46407661987263</v>
      </c>
      <c r="I110" s="32">
        <f t="shared" ca="1" si="13"/>
        <v>5.7489082157269804</v>
      </c>
      <c r="J110" s="18">
        <f t="shared" ca="1" si="19"/>
        <v>0</v>
      </c>
      <c r="K110" s="7">
        <f t="shared" ca="1" si="20"/>
        <v>-0.19531563411132363</v>
      </c>
      <c r="L110" s="13">
        <f t="shared" ca="1" si="15"/>
        <v>5.9123362527135308</v>
      </c>
      <c r="M110" s="13">
        <f t="shared" ca="1" si="16"/>
        <v>0</v>
      </c>
      <c r="N110" s="13">
        <f t="shared" ca="1" si="17"/>
        <v>0</v>
      </c>
    </row>
    <row r="111" spans="1:14" x14ac:dyDescent="0.25">
      <c r="A111" s="26">
        <f ca="1">IF(B111="-","-",IF(DAY(B111)=1,WORKDAY(B111-1,1,Helligdage!$A$2:$A$999),IF(MONTH(B111)=12,WORKDAY(B111,-1,Helligdage!$A$2:$A$999),WORKDAY(B111+1,-1,Helligdage!$A$2:$A$999))))</f>
        <v>47850</v>
      </c>
      <c r="B111" s="26">
        <f t="shared" ca="1" si="22"/>
        <v>47849</v>
      </c>
      <c r="C111" s="14">
        <f t="shared" ca="1" si="23"/>
        <v>71</v>
      </c>
      <c r="D111" s="15">
        <f ca="1">IF(C111=0,"-",IF(DAY(B111)=1,IF(E110&gt;=$B$10,$B$10,E110+SUM(G111:INDEX(G107:G111,MATCH("R",C107:C111,0)+1))),0))</f>
        <v>3124</v>
      </c>
      <c r="E111" s="16">
        <f t="shared" ca="1" si="14"/>
        <v>2995.331025805418</v>
      </c>
      <c r="F111" s="50">
        <f t="shared" ca="1" si="21"/>
        <v>1</v>
      </c>
      <c r="G111" s="16">
        <f t="shared" ca="1" si="18"/>
        <v>0.83826452408293406</v>
      </c>
      <c r="H111" s="15">
        <f t="shared" ca="1" si="24"/>
        <v>3124</v>
      </c>
      <c r="I111" s="32">
        <f t="shared" ca="1" si="13"/>
        <v>0.19531563411132363</v>
      </c>
      <c r="J111" s="18">
        <f t="shared" ca="1" si="19"/>
        <v>3124</v>
      </c>
      <c r="K111" s="7">
        <f t="shared" ca="1" si="20"/>
        <v>3120.9406591604925</v>
      </c>
      <c r="L111" s="13">
        <f t="shared" ca="1" si="15"/>
        <v>5.9205554307957229</v>
      </c>
      <c r="M111" s="13">
        <f t="shared" ca="1" si="16"/>
        <v>3124</v>
      </c>
      <c r="N111" s="13">
        <f t="shared" ca="1" si="17"/>
        <v>2393.416713478322</v>
      </c>
    </row>
    <row r="112" spans="1:14" x14ac:dyDescent="0.25">
      <c r="A112" s="26">
        <f ca="1">IF(B112="-","-",IF(DAY(B112)=1,WORKDAY(B112-1,1,Helligdage!$A$2:$A$999),IF(MONTH(B112)=12,WORKDAY(B112,-1,Helligdage!$A$2:$A$999),WORKDAY(B112+1,-1,Helligdage!$A$2:$A$999))))</f>
        <v>47882</v>
      </c>
      <c r="B112" s="26">
        <f t="shared" ca="1" si="22"/>
        <v>47880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3009.2995085248122</v>
      </c>
      <c r="E112" s="16">
        <f ca="1">IF(D112&gt;=E111,0,IF(OR(C113=1,AND(C113=0,C112&gt;0)),E111+G112-D112,IF(C112&gt;0,E111-H112,0)))</f>
        <v>0</v>
      </c>
      <c r="F112" s="50">
        <f t="shared" ca="1" si="21"/>
        <v>32</v>
      </c>
      <c r="G112" s="16">
        <f ca="1">IF(C112=0,0,F112/(365+IF(MOD(YEAR(B112),4),0,1))*$B$5*E111)</f>
        <v>13.130218195311423</v>
      </c>
      <c r="H112" s="15">
        <f ca="1">IF(B112="-",0,IF(D112&gt;=E111,E111,IF(DAY(B112)=1,D112,-SUM(G109:G112))))</f>
        <v>2995.331025805418</v>
      </c>
      <c r="I112" s="32">
        <f t="shared" ca="1" si="13"/>
        <v>3.0593408395075619</v>
      </c>
      <c r="J112" s="18">
        <f ca="1">D112</f>
        <v>3009.2995085248122</v>
      </c>
      <c r="K112" s="7">
        <f t="shared" ca="1" si="20"/>
        <v>3009.2995085248122</v>
      </c>
      <c r="L112" s="13">
        <f t="shared" ca="1" si="15"/>
        <v>6.0082266636724349</v>
      </c>
      <c r="M112" s="13">
        <f t="shared" ca="1" si="16"/>
        <v>3009.2995085248122</v>
      </c>
      <c r="N112" s="13">
        <f t="shared" ca="1" si="17"/>
        <v>2296.4634502141562</v>
      </c>
    </row>
    <row r="113" spans="1:14" x14ac:dyDescent="0.2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2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2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2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2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2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2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2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2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2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2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2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2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2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2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2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ca="1">IF(D128&gt;=E127,0,IF(OR(C129=1,AND(C129=0,C128&gt;0)),E127+G128-D128,IF(C128&gt;0,E127-H128,0)))</f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2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2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2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2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2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2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2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2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2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2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2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2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2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2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2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2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2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2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2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2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2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2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2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2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2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2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2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2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2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2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2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2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2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2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2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2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2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2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2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2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2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2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2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2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2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2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2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2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2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2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2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2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2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2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2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2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2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2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2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2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2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2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2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2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2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2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2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2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2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2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2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2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2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2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2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2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2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2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2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2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C9E1-CA5A-47D8-A16D-8E731F67F480}">
  <sheetPr codeName="Ark2"/>
  <dimension ref="A1:B701"/>
  <sheetViews>
    <sheetView topLeftCell="A73" workbookViewId="0">
      <selection activeCell="A91" sqref="A91"/>
    </sheetView>
  </sheetViews>
  <sheetFormatPr defaultRowHeight="15" x14ac:dyDescent="0.25"/>
  <cols>
    <col min="1" max="1" width="10.42578125" bestFit="1" customWidth="1"/>
    <col min="2" max="2" width="14.42578125" bestFit="1" customWidth="1"/>
  </cols>
  <sheetData>
    <row r="1" spans="1:2" x14ac:dyDescent="0.25">
      <c r="A1" t="s">
        <v>15</v>
      </c>
      <c r="B1" t="s">
        <v>20</v>
      </c>
    </row>
    <row r="2" spans="1:2" x14ac:dyDescent="0.25">
      <c r="A2" s="10">
        <v>43831</v>
      </c>
    </row>
    <row r="3" spans="1:2" x14ac:dyDescent="0.25">
      <c r="A3" s="10">
        <v>43926</v>
      </c>
    </row>
    <row r="4" spans="1:2" x14ac:dyDescent="0.25">
      <c r="A4" s="10">
        <v>43930</v>
      </c>
    </row>
    <row r="5" spans="1:2" x14ac:dyDescent="0.25">
      <c r="A5" s="10">
        <v>43931</v>
      </c>
    </row>
    <row r="6" spans="1:2" x14ac:dyDescent="0.25">
      <c r="A6" s="10">
        <v>43933</v>
      </c>
    </row>
    <row r="7" spans="1:2" x14ac:dyDescent="0.25">
      <c r="A7" s="10">
        <v>43934</v>
      </c>
    </row>
    <row r="8" spans="1:2" x14ac:dyDescent="0.25">
      <c r="A8" s="10">
        <v>43959</v>
      </c>
    </row>
    <row r="9" spans="1:2" x14ac:dyDescent="0.25">
      <c r="A9" s="10">
        <v>43972</v>
      </c>
    </row>
    <row r="10" spans="1:2" x14ac:dyDescent="0.25">
      <c r="A10" s="10">
        <v>43973</v>
      </c>
    </row>
    <row r="11" spans="1:2" x14ac:dyDescent="0.25">
      <c r="A11" s="10">
        <v>43982</v>
      </c>
    </row>
    <row r="12" spans="1:2" x14ac:dyDescent="0.25">
      <c r="A12" s="10">
        <v>43983</v>
      </c>
    </row>
    <row r="13" spans="1:2" x14ac:dyDescent="0.25">
      <c r="A13" s="10">
        <v>43987</v>
      </c>
    </row>
    <row r="14" spans="1:2" x14ac:dyDescent="0.25">
      <c r="A14" s="10">
        <v>44189</v>
      </c>
    </row>
    <row r="15" spans="1:2" x14ac:dyDescent="0.25">
      <c r="A15" s="10">
        <v>44190</v>
      </c>
    </row>
    <row r="16" spans="1:2" x14ac:dyDescent="0.25">
      <c r="A16" s="10">
        <v>44191</v>
      </c>
    </row>
    <row r="17" spans="1:1" x14ac:dyDescent="0.25">
      <c r="A17" s="10">
        <v>44196</v>
      </c>
    </row>
    <row r="18" spans="1:1" x14ac:dyDescent="0.25">
      <c r="A18" s="10">
        <v>44197</v>
      </c>
    </row>
    <row r="19" spans="1:1" x14ac:dyDescent="0.25">
      <c r="A19" s="10">
        <v>44276</v>
      </c>
    </row>
    <row r="20" spans="1:1" x14ac:dyDescent="0.25">
      <c r="A20" s="10">
        <v>44283</v>
      </c>
    </row>
    <row r="21" spans="1:1" x14ac:dyDescent="0.25">
      <c r="A21" s="10">
        <v>44287</v>
      </c>
    </row>
    <row r="22" spans="1:1" x14ac:dyDescent="0.25">
      <c r="A22" s="10">
        <v>44288</v>
      </c>
    </row>
    <row r="23" spans="1:1" x14ac:dyDescent="0.25">
      <c r="A23" s="10">
        <v>44291</v>
      </c>
    </row>
    <row r="24" spans="1:1" x14ac:dyDescent="0.25">
      <c r="A24" s="10">
        <v>44316</v>
      </c>
    </row>
    <row r="25" spans="1:1" x14ac:dyDescent="0.25">
      <c r="A25" s="10">
        <v>44329</v>
      </c>
    </row>
    <row r="26" spans="1:1" x14ac:dyDescent="0.25">
      <c r="A26" s="10">
        <v>44330</v>
      </c>
    </row>
    <row r="27" spans="1:1" x14ac:dyDescent="0.25">
      <c r="A27" s="10">
        <v>44332</v>
      </c>
    </row>
    <row r="28" spans="1:1" x14ac:dyDescent="0.25">
      <c r="A28" s="10">
        <v>44340</v>
      </c>
    </row>
    <row r="29" spans="1:1" x14ac:dyDescent="0.25">
      <c r="A29" s="10">
        <v>44352</v>
      </c>
    </row>
    <row r="30" spans="1:1" x14ac:dyDescent="0.25">
      <c r="A30" s="10">
        <v>44554</v>
      </c>
    </row>
    <row r="31" spans="1:1" x14ac:dyDescent="0.25">
      <c r="A31" s="10">
        <v>44555</v>
      </c>
    </row>
    <row r="32" spans="1:1" x14ac:dyDescent="0.25">
      <c r="A32" s="10">
        <v>44556</v>
      </c>
    </row>
    <row r="33" spans="1:1" x14ac:dyDescent="0.25">
      <c r="A33" s="10">
        <v>44561</v>
      </c>
    </row>
    <row r="34" spans="1:1" x14ac:dyDescent="0.25">
      <c r="A34" s="10">
        <v>44562</v>
      </c>
    </row>
    <row r="35" spans="1:1" x14ac:dyDescent="0.25">
      <c r="A35" s="10">
        <v>44661</v>
      </c>
    </row>
    <row r="36" spans="1:1" x14ac:dyDescent="0.25">
      <c r="A36" s="10">
        <v>44665</v>
      </c>
    </row>
    <row r="37" spans="1:1" x14ac:dyDescent="0.25">
      <c r="A37" s="10">
        <v>44666</v>
      </c>
    </row>
    <row r="38" spans="1:1" x14ac:dyDescent="0.25">
      <c r="A38" s="10">
        <v>44668</v>
      </c>
    </row>
    <row r="39" spans="1:1" x14ac:dyDescent="0.25">
      <c r="A39" s="10">
        <v>44669</v>
      </c>
    </row>
    <row r="40" spans="1:1" x14ac:dyDescent="0.25">
      <c r="A40" s="10">
        <v>44694</v>
      </c>
    </row>
    <row r="41" spans="1:1" x14ac:dyDescent="0.25">
      <c r="A41" s="10">
        <v>44707</v>
      </c>
    </row>
    <row r="42" spans="1:1" x14ac:dyDescent="0.25">
      <c r="A42" s="10">
        <v>44708</v>
      </c>
    </row>
    <row r="43" spans="1:1" x14ac:dyDescent="0.25">
      <c r="A43" s="10">
        <v>44717</v>
      </c>
    </row>
    <row r="44" spans="1:1" x14ac:dyDescent="0.25">
      <c r="A44" s="10">
        <v>44718</v>
      </c>
    </row>
    <row r="45" spans="1:1" x14ac:dyDescent="0.25">
      <c r="A45" s="10">
        <v>44919</v>
      </c>
    </row>
    <row r="46" spans="1:1" x14ac:dyDescent="0.25">
      <c r="A46" s="10">
        <v>44920</v>
      </c>
    </row>
    <row r="47" spans="1:1" x14ac:dyDescent="0.25">
      <c r="A47" s="10">
        <v>44921</v>
      </c>
    </row>
    <row r="48" spans="1:1" x14ac:dyDescent="0.25">
      <c r="A48" s="10">
        <v>44926</v>
      </c>
    </row>
    <row r="49" spans="1:1" x14ac:dyDescent="0.25">
      <c r="A49" s="10">
        <v>44927</v>
      </c>
    </row>
    <row r="50" spans="1:1" x14ac:dyDescent="0.25">
      <c r="A50" s="10">
        <v>45018</v>
      </c>
    </row>
    <row r="51" spans="1:1" x14ac:dyDescent="0.25">
      <c r="A51" s="10">
        <v>45022</v>
      </c>
    </row>
    <row r="52" spans="1:1" x14ac:dyDescent="0.25">
      <c r="A52" s="10">
        <v>45023</v>
      </c>
    </row>
    <row r="53" spans="1:1" x14ac:dyDescent="0.25">
      <c r="A53" s="10">
        <v>45025</v>
      </c>
    </row>
    <row r="54" spans="1:1" x14ac:dyDescent="0.25">
      <c r="A54" s="10">
        <v>45026</v>
      </c>
    </row>
    <row r="55" spans="1:1" x14ac:dyDescent="0.25">
      <c r="A55" s="10">
        <v>45051</v>
      </c>
    </row>
    <row r="56" spans="1:1" x14ac:dyDescent="0.25">
      <c r="A56" s="10">
        <v>45064</v>
      </c>
    </row>
    <row r="57" spans="1:1" x14ac:dyDescent="0.25">
      <c r="A57" s="10">
        <v>45065</v>
      </c>
    </row>
    <row r="58" spans="1:1" x14ac:dyDescent="0.25">
      <c r="A58" s="10">
        <v>45074</v>
      </c>
    </row>
    <row r="59" spans="1:1" x14ac:dyDescent="0.25">
      <c r="A59" s="10">
        <v>45075</v>
      </c>
    </row>
    <row r="60" spans="1:1" x14ac:dyDescent="0.25">
      <c r="A60" s="10">
        <v>45082</v>
      </c>
    </row>
    <row r="61" spans="1:1" x14ac:dyDescent="0.25">
      <c r="A61" s="10">
        <v>45284</v>
      </c>
    </row>
    <row r="62" spans="1:1" x14ac:dyDescent="0.25">
      <c r="A62" s="10">
        <v>45285</v>
      </c>
    </row>
    <row r="63" spans="1:1" x14ac:dyDescent="0.25">
      <c r="A63" s="10">
        <v>45286</v>
      </c>
    </row>
    <row r="64" spans="1:1" x14ac:dyDescent="0.25">
      <c r="A64" s="10">
        <v>45291</v>
      </c>
    </row>
    <row r="65" spans="1:1" x14ac:dyDescent="0.25">
      <c r="A65" s="10">
        <v>45292</v>
      </c>
    </row>
    <row r="66" spans="1:1" x14ac:dyDescent="0.25">
      <c r="A66" s="10">
        <v>45375</v>
      </c>
    </row>
    <row r="67" spans="1:1" x14ac:dyDescent="0.25">
      <c r="A67" s="10">
        <v>45379</v>
      </c>
    </row>
    <row r="68" spans="1:1" x14ac:dyDescent="0.25">
      <c r="A68" s="10">
        <v>45380</v>
      </c>
    </row>
    <row r="69" spans="1:1" x14ac:dyDescent="0.25">
      <c r="A69" s="10">
        <v>45382</v>
      </c>
    </row>
    <row r="70" spans="1:1" x14ac:dyDescent="0.25">
      <c r="A70" s="10">
        <v>45383</v>
      </c>
    </row>
    <row r="71" spans="1:1" x14ac:dyDescent="0.25">
      <c r="A71" s="10">
        <v>45408</v>
      </c>
    </row>
    <row r="72" spans="1:1" x14ac:dyDescent="0.25">
      <c r="A72" s="10">
        <v>45421</v>
      </c>
    </row>
    <row r="73" spans="1:1" x14ac:dyDescent="0.25">
      <c r="A73" s="10">
        <v>45422</v>
      </c>
    </row>
    <row r="74" spans="1:1" x14ac:dyDescent="0.25">
      <c r="A74" s="10">
        <v>45431</v>
      </c>
    </row>
    <row r="75" spans="1:1" x14ac:dyDescent="0.25">
      <c r="A75" s="10">
        <v>45432</v>
      </c>
    </row>
    <row r="76" spans="1:1" x14ac:dyDescent="0.25">
      <c r="A76" s="10">
        <v>45448</v>
      </c>
    </row>
    <row r="77" spans="1:1" x14ac:dyDescent="0.25">
      <c r="A77" s="10">
        <v>45650</v>
      </c>
    </row>
    <row r="78" spans="1:1" x14ac:dyDescent="0.25">
      <c r="A78" s="10">
        <v>45651</v>
      </c>
    </row>
    <row r="79" spans="1:1" x14ac:dyDescent="0.25">
      <c r="A79" s="10">
        <v>45652</v>
      </c>
    </row>
    <row r="80" spans="1:1" x14ac:dyDescent="0.25">
      <c r="A80" s="10">
        <v>45657</v>
      </c>
    </row>
    <row r="81" spans="1:2" x14ac:dyDescent="0.25">
      <c r="A81" s="10">
        <v>45658</v>
      </c>
    </row>
    <row r="82" spans="1:2" x14ac:dyDescent="0.25">
      <c r="A82" s="10">
        <v>45753</v>
      </c>
    </row>
    <row r="83" spans="1:2" x14ac:dyDescent="0.25">
      <c r="A83" s="10">
        <v>45757</v>
      </c>
    </row>
    <row r="84" spans="1:2" x14ac:dyDescent="0.25">
      <c r="A84" s="10">
        <v>45758</v>
      </c>
    </row>
    <row r="85" spans="1:2" x14ac:dyDescent="0.25">
      <c r="A85" s="10">
        <v>45760</v>
      </c>
    </row>
    <row r="86" spans="1:2" x14ac:dyDescent="0.25">
      <c r="A86" s="10">
        <v>45761</v>
      </c>
    </row>
    <row r="87" spans="1:2" x14ac:dyDescent="0.25">
      <c r="A87" s="10">
        <v>45786</v>
      </c>
    </row>
    <row r="88" spans="1:2" x14ac:dyDescent="0.25">
      <c r="A88" s="10">
        <v>45799</v>
      </c>
    </row>
    <row r="89" spans="1:2" x14ac:dyDescent="0.25">
      <c r="A89" s="10">
        <v>45800</v>
      </c>
    </row>
    <row r="90" spans="1:2" x14ac:dyDescent="0.25">
      <c r="A90" s="10">
        <v>45809</v>
      </c>
    </row>
    <row r="91" spans="1:2" x14ac:dyDescent="0.25">
      <c r="B91" s="10">
        <v>45810</v>
      </c>
    </row>
    <row r="92" spans="1:2" x14ac:dyDescent="0.25">
      <c r="A92" s="10">
        <v>45813</v>
      </c>
    </row>
    <row r="93" spans="1:2" x14ac:dyDescent="0.25">
      <c r="A93" s="10">
        <v>46015</v>
      </c>
    </row>
    <row r="94" spans="1:2" x14ac:dyDescent="0.25">
      <c r="A94" s="10">
        <v>46016</v>
      </c>
    </row>
    <row r="95" spans="1:2" x14ac:dyDescent="0.25">
      <c r="A95" s="10">
        <v>46017</v>
      </c>
    </row>
    <row r="96" spans="1:2" x14ac:dyDescent="0.25">
      <c r="A96" s="10">
        <v>46022</v>
      </c>
    </row>
    <row r="97" spans="1:1" x14ac:dyDescent="0.25">
      <c r="A97" s="10">
        <v>46023</v>
      </c>
    </row>
    <row r="98" spans="1:1" x14ac:dyDescent="0.25">
      <c r="A98" s="10">
        <v>46110</v>
      </c>
    </row>
    <row r="99" spans="1:1" x14ac:dyDescent="0.25">
      <c r="A99" s="10">
        <v>46114</v>
      </c>
    </row>
    <row r="100" spans="1:1" x14ac:dyDescent="0.25">
      <c r="A100" s="10">
        <v>46115</v>
      </c>
    </row>
    <row r="101" spans="1:1" x14ac:dyDescent="0.25">
      <c r="A101" s="10">
        <v>46117</v>
      </c>
    </row>
    <row r="102" spans="1:1" x14ac:dyDescent="0.25">
      <c r="A102" s="10">
        <v>46118</v>
      </c>
    </row>
    <row r="103" spans="1:1" x14ac:dyDescent="0.25">
      <c r="A103" s="10">
        <v>46143</v>
      </c>
    </row>
    <row r="104" spans="1:1" x14ac:dyDescent="0.25">
      <c r="A104" s="10">
        <v>46156</v>
      </c>
    </row>
    <row r="105" spans="1:1" x14ac:dyDescent="0.25">
      <c r="A105" s="10">
        <v>46157</v>
      </c>
    </row>
    <row r="106" spans="1:1" x14ac:dyDescent="0.25">
      <c r="A106" s="10">
        <v>46166</v>
      </c>
    </row>
    <row r="107" spans="1:1" x14ac:dyDescent="0.25">
      <c r="A107" s="10">
        <v>46167</v>
      </c>
    </row>
    <row r="108" spans="1:1" x14ac:dyDescent="0.25">
      <c r="A108" s="10">
        <v>46178</v>
      </c>
    </row>
    <row r="109" spans="1:1" x14ac:dyDescent="0.25">
      <c r="A109" s="10">
        <v>46380</v>
      </c>
    </row>
    <row r="110" spans="1:1" x14ac:dyDescent="0.25">
      <c r="A110" s="10">
        <v>46381</v>
      </c>
    </row>
    <row r="111" spans="1:1" x14ac:dyDescent="0.25">
      <c r="A111" s="10">
        <v>46382</v>
      </c>
    </row>
    <row r="112" spans="1:1" x14ac:dyDescent="0.25">
      <c r="A112" s="10">
        <v>46387</v>
      </c>
    </row>
    <row r="113" spans="1:1" x14ac:dyDescent="0.25">
      <c r="A113" s="10">
        <v>46388</v>
      </c>
    </row>
    <row r="114" spans="1:1" x14ac:dyDescent="0.25">
      <c r="A114" s="10">
        <v>46467</v>
      </c>
    </row>
    <row r="115" spans="1:1" x14ac:dyDescent="0.25">
      <c r="A115" s="10">
        <v>46471</v>
      </c>
    </row>
    <row r="116" spans="1:1" x14ac:dyDescent="0.25">
      <c r="A116" s="10">
        <v>46472</v>
      </c>
    </row>
    <row r="117" spans="1:1" x14ac:dyDescent="0.25">
      <c r="A117" s="10">
        <v>46474</v>
      </c>
    </row>
    <row r="118" spans="1:1" x14ac:dyDescent="0.25">
      <c r="A118" s="10">
        <v>46475</v>
      </c>
    </row>
    <row r="119" spans="1:1" x14ac:dyDescent="0.25">
      <c r="A119" s="10">
        <v>46500</v>
      </c>
    </row>
    <row r="120" spans="1:1" x14ac:dyDescent="0.25">
      <c r="A120" s="10">
        <v>46513</v>
      </c>
    </row>
    <row r="121" spans="1:1" x14ac:dyDescent="0.25">
      <c r="A121" s="10">
        <v>46514</v>
      </c>
    </row>
    <row r="122" spans="1:1" x14ac:dyDescent="0.25">
      <c r="A122" s="10">
        <v>46523</v>
      </c>
    </row>
    <row r="123" spans="1:1" x14ac:dyDescent="0.25">
      <c r="A123" s="10">
        <v>46524</v>
      </c>
    </row>
    <row r="124" spans="1:1" x14ac:dyDescent="0.25">
      <c r="A124" s="10">
        <v>46543</v>
      </c>
    </row>
    <row r="125" spans="1:1" x14ac:dyDescent="0.25">
      <c r="A125" s="10">
        <v>46745</v>
      </c>
    </row>
    <row r="126" spans="1:1" x14ac:dyDescent="0.25">
      <c r="A126" s="10">
        <v>46746</v>
      </c>
    </row>
    <row r="127" spans="1:1" x14ac:dyDescent="0.25">
      <c r="A127" s="10">
        <v>46747</v>
      </c>
    </row>
    <row r="128" spans="1:1" x14ac:dyDescent="0.25">
      <c r="A128" s="10">
        <v>46752</v>
      </c>
    </row>
    <row r="129" spans="1:1" x14ac:dyDescent="0.25">
      <c r="A129" s="10">
        <v>46753</v>
      </c>
    </row>
    <row r="130" spans="1:1" x14ac:dyDescent="0.25">
      <c r="A130" s="10">
        <v>46852</v>
      </c>
    </row>
    <row r="131" spans="1:1" x14ac:dyDescent="0.25">
      <c r="A131" s="10">
        <v>46856</v>
      </c>
    </row>
    <row r="132" spans="1:1" x14ac:dyDescent="0.25">
      <c r="A132" s="10">
        <v>46857</v>
      </c>
    </row>
    <row r="133" spans="1:1" x14ac:dyDescent="0.25">
      <c r="A133" s="10">
        <v>46859</v>
      </c>
    </row>
    <row r="134" spans="1:1" x14ac:dyDescent="0.25">
      <c r="A134" s="10">
        <v>46860</v>
      </c>
    </row>
    <row r="135" spans="1:1" x14ac:dyDescent="0.25">
      <c r="A135" s="10">
        <v>46885</v>
      </c>
    </row>
    <row r="136" spans="1:1" x14ac:dyDescent="0.25">
      <c r="A136" s="10">
        <v>46898</v>
      </c>
    </row>
    <row r="137" spans="1:1" x14ac:dyDescent="0.25">
      <c r="A137" s="10">
        <v>46899</v>
      </c>
    </row>
    <row r="138" spans="1:1" x14ac:dyDescent="0.25">
      <c r="A138" s="10">
        <v>46908</v>
      </c>
    </row>
    <row r="139" spans="1:1" x14ac:dyDescent="0.25">
      <c r="A139" s="10">
        <v>46909</v>
      </c>
    </row>
    <row r="140" spans="1:1" x14ac:dyDescent="0.25">
      <c r="A140" s="10">
        <v>47111</v>
      </c>
    </row>
    <row r="141" spans="1:1" x14ac:dyDescent="0.25">
      <c r="A141" s="10">
        <v>47112</v>
      </c>
    </row>
    <row r="142" spans="1:1" x14ac:dyDescent="0.25">
      <c r="A142" s="10">
        <v>47113</v>
      </c>
    </row>
    <row r="143" spans="1:1" x14ac:dyDescent="0.25">
      <c r="A143" s="10">
        <v>47118</v>
      </c>
    </row>
    <row r="144" spans="1:1" x14ac:dyDescent="0.25">
      <c r="A144" s="10">
        <v>47119</v>
      </c>
    </row>
    <row r="145" spans="1:1" x14ac:dyDescent="0.25">
      <c r="A145" s="10">
        <v>47202</v>
      </c>
    </row>
    <row r="146" spans="1:1" x14ac:dyDescent="0.25">
      <c r="A146" s="10">
        <v>47206</v>
      </c>
    </row>
    <row r="147" spans="1:1" x14ac:dyDescent="0.25">
      <c r="A147" s="10">
        <v>47207</v>
      </c>
    </row>
    <row r="148" spans="1:1" x14ac:dyDescent="0.25">
      <c r="A148" s="10">
        <v>47209</v>
      </c>
    </row>
    <row r="149" spans="1:1" x14ac:dyDescent="0.25">
      <c r="A149" s="10">
        <v>47210</v>
      </c>
    </row>
    <row r="150" spans="1:1" x14ac:dyDescent="0.25">
      <c r="A150" s="10">
        <v>47235</v>
      </c>
    </row>
    <row r="151" spans="1:1" x14ac:dyDescent="0.25">
      <c r="A151" s="10">
        <v>47248</v>
      </c>
    </row>
    <row r="152" spans="1:1" x14ac:dyDescent="0.25">
      <c r="A152" s="10">
        <v>47249</v>
      </c>
    </row>
    <row r="153" spans="1:1" x14ac:dyDescent="0.25">
      <c r="A153" s="10">
        <v>47258</v>
      </c>
    </row>
    <row r="154" spans="1:1" x14ac:dyDescent="0.25">
      <c r="A154" s="10">
        <v>47259</v>
      </c>
    </row>
    <row r="155" spans="1:1" x14ac:dyDescent="0.25">
      <c r="A155" s="10">
        <v>47274</v>
      </c>
    </row>
    <row r="156" spans="1:1" x14ac:dyDescent="0.25">
      <c r="A156" s="10">
        <v>47476</v>
      </c>
    </row>
    <row r="157" spans="1:1" x14ac:dyDescent="0.25">
      <c r="A157" s="10">
        <v>47477</v>
      </c>
    </row>
    <row r="158" spans="1:1" x14ac:dyDescent="0.25">
      <c r="A158" s="10">
        <v>47478</v>
      </c>
    </row>
    <row r="159" spans="1:1" x14ac:dyDescent="0.25">
      <c r="A159" s="10">
        <v>47483</v>
      </c>
    </row>
    <row r="160" spans="1:1" x14ac:dyDescent="0.25">
      <c r="A160" s="10">
        <v>47484</v>
      </c>
    </row>
    <row r="161" spans="1:1" x14ac:dyDescent="0.25">
      <c r="A161" s="10">
        <v>47587</v>
      </c>
    </row>
    <row r="162" spans="1:1" x14ac:dyDescent="0.25">
      <c r="A162" s="10">
        <v>47591</v>
      </c>
    </row>
    <row r="163" spans="1:1" x14ac:dyDescent="0.25">
      <c r="A163" s="10">
        <v>47592</v>
      </c>
    </row>
    <row r="164" spans="1:1" x14ac:dyDescent="0.25">
      <c r="A164" s="10">
        <v>47594</v>
      </c>
    </row>
    <row r="165" spans="1:1" x14ac:dyDescent="0.25">
      <c r="A165" s="10">
        <v>47595</v>
      </c>
    </row>
    <row r="166" spans="1:1" x14ac:dyDescent="0.25">
      <c r="A166" s="10">
        <v>47620</v>
      </c>
    </row>
    <row r="167" spans="1:1" x14ac:dyDescent="0.25">
      <c r="A167" s="10">
        <v>47633</v>
      </c>
    </row>
    <row r="168" spans="1:1" x14ac:dyDescent="0.25">
      <c r="A168" s="10">
        <v>47634</v>
      </c>
    </row>
    <row r="169" spans="1:1" x14ac:dyDescent="0.25">
      <c r="A169" s="10">
        <v>47639</v>
      </c>
    </row>
    <row r="170" spans="1:1" x14ac:dyDescent="0.25">
      <c r="A170" s="10">
        <v>47643</v>
      </c>
    </row>
    <row r="171" spans="1:1" x14ac:dyDescent="0.25">
      <c r="A171" s="10">
        <v>47644</v>
      </c>
    </row>
    <row r="172" spans="1:1" x14ac:dyDescent="0.25">
      <c r="A172" s="10">
        <v>47841</v>
      </c>
    </row>
    <row r="173" spans="1:1" x14ac:dyDescent="0.25">
      <c r="A173" s="10">
        <v>47842</v>
      </c>
    </row>
    <row r="174" spans="1:1" x14ac:dyDescent="0.25">
      <c r="A174" s="10">
        <v>47843</v>
      </c>
    </row>
    <row r="175" spans="1:1" x14ac:dyDescent="0.25">
      <c r="A175" s="10">
        <v>47848</v>
      </c>
    </row>
    <row r="176" spans="1:1" x14ac:dyDescent="0.25">
      <c r="A176" s="10">
        <v>47849</v>
      </c>
    </row>
    <row r="177" spans="1:1" x14ac:dyDescent="0.25">
      <c r="A177" s="10">
        <v>47944</v>
      </c>
    </row>
    <row r="178" spans="1:1" x14ac:dyDescent="0.25">
      <c r="A178" s="10">
        <v>47948</v>
      </c>
    </row>
    <row r="179" spans="1:1" x14ac:dyDescent="0.25">
      <c r="A179" s="10">
        <v>47949</v>
      </c>
    </row>
    <row r="180" spans="1:1" x14ac:dyDescent="0.25">
      <c r="A180" s="10">
        <v>47951</v>
      </c>
    </row>
    <row r="181" spans="1:1" x14ac:dyDescent="0.25">
      <c r="A181" s="10">
        <v>47952</v>
      </c>
    </row>
    <row r="182" spans="1:1" x14ac:dyDescent="0.25">
      <c r="A182" s="10">
        <v>47977</v>
      </c>
    </row>
    <row r="183" spans="1:1" x14ac:dyDescent="0.25">
      <c r="A183" s="10">
        <v>47990</v>
      </c>
    </row>
    <row r="184" spans="1:1" x14ac:dyDescent="0.25">
      <c r="A184" s="10">
        <v>47991</v>
      </c>
    </row>
    <row r="185" spans="1:1" x14ac:dyDescent="0.25">
      <c r="A185" s="10">
        <v>48000</v>
      </c>
    </row>
    <row r="186" spans="1:1" x14ac:dyDescent="0.25">
      <c r="A186" s="10">
        <v>48001</v>
      </c>
    </row>
    <row r="187" spans="1:1" x14ac:dyDescent="0.25">
      <c r="A187" s="10">
        <v>48004</v>
      </c>
    </row>
    <row r="188" spans="1:1" x14ac:dyDescent="0.25">
      <c r="A188" s="10">
        <v>48206</v>
      </c>
    </row>
    <row r="189" spans="1:1" x14ac:dyDescent="0.25">
      <c r="A189" s="10">
        <v>48207</v>
      </c>
    </row>
    <row r="190" spans="1:1" x14ac:dyDescent="0.25">
      <c r="A190" s="10">
        <v>48208</v>
      </c>
    </row>
    <row r="191" spans="1:1" x14ac:dyDescent="0.25">
      <c r="A191" s="10">
        <v>48213</v>
      </c>
    </row>
    <row r="192" spans="1:1" x14ac:dyDescent="0.25">
      <c r="A192" s="10">
        <v>48214</v>
      </c>
    </row>
    <row r="193" spans="1:1" x14ac:dyDescent="0.25">
      <c r="A193" s="10">
        <v>48294</v>
      </c>
    </row>
    <row r="194" spans="1:1" x14ac:dyDescent="0.25">
      <c r="A194" s="10">
        <v>48298</v>
      </c>
    </row>
    <row r="195" spans="1:1" x14ac:dyDescent="0.25">
      <c r="A195" s="10">
        <v>48299</v>
      </c>
    </row>
    <row r="196" spans="1:1" x14ac:dyDescent="0.25">
      <c r="A196" s="10">
        <v>48301</v>
      </c>
    </row>
    <row r="197" spans="1:1" x14ac:dyDescent="0.25">
      <c r="A197" s="10">
        <v>48302</v>
      </c>
    </row>
    <row r="198" spans="1:1" x14ac:dyDescent="0.25">
      <c r="A198" s="10">
        <v>48327</v>
      </c>
    </row>
    <row r="199" spans="1:1" x14ac:dyDescent="0.25">
      <c r="A199" s="10">
        <v>48340</v>
      </c>
    </row>
    <row r="200" spans="1:1" x14ac:dyDescent="0.25">
      <c r="A200" s="10">
        <v>48341</v>
      </c>
    </row>
    <row r="201" spans="1:1" x14ac:dyDescent="0.25">
      <c r="A201" s="10">
        <v>48350</v>
      </c>
    </row>
    <row r="202" spans="1:1" x14ac:dyDescent="0.25">
      <c r="A202" s="10">
        <v>48351</v>
      </c>
    </row>
    <row r="203" spans="1:1" x14ac:dyDescent="0.25">
      <c r="A203" s="10">
        <v>48370</v>
      </c>
    </row>
    <row r="204" spans="1:1" x14ac:dyDescent="0.25">
      <c r="A204" s="10">
        <v>48572</v>
      </c>
    </row>
    <row r="205" spans="1:1" x14ac:dyDescent="0.25">
      <c r="A205" s="10">
        <v>48573</v>
      </c>
    </row>
    <row r="206" spans="1:1" x14ac:dyDescent="0.25">
      <c r="A206" s="10">
        <v>48574</v>
      </c>
    </row>
    <row r="207" spans="1:1" x14ac:dyDescent="0.25">
      <c r="A207" s="10">
        <v>48579</v>
      </c>
    </row>
    <row r="208" spans="1:1" x14ac:dyDescent="0.25">
      <c r="A208" s="10">
        <v>48580</v>
      </c>
    </row>
    <row r="209" spans="1:1" x14ac:dyDescent="0.25">
      <c r="A209" s="10">
        <v>48679</v>
      </c>
    </row>
    <row r="210" spans="1:1" x14ac:dyDescent="0.25">
      <c r="A210" s="10">
        <v>48683</v>
      </c>
    </row>
    <row r="211" spans="1:1" x14ac:dyDescent="0.25">
      <c r="A211" s="10">
        <v>48684</v>
      </c>
    </row>
    <row r="212" spans="1:1" x14ac:dyDescent="0.25">
      <c r="A212" s="10">
        <v>48686</v>
      </c>
    </row>
    <row r="213" spans="1:1" x14ac:dyDescent="0.25">
      <c r="A213" s="10">
        <v>48687</v>
      </c>
    </row>
    <row r="214" spans="1:1" x14ac:dyDescent="0.25">
      <c r="A214" s="10">
        <v>48712</v>
      </c>
    </row>
    <row r="215" spans="1:1" x14ac:dyDescent="0.25">
      <c r="A215" s="10">
        <v>48725</v>
      </c>
    </row>
    <row r="216" spans="1:1" x14ac:dyDescent="0.25">
      <c r="A216" s="10">
        <v>48726</v>
      </c>
    </row>
    <row r="217" spans="1:1" x14ac:dyDescent="0.25">
      <c r="A217" s="10">
        <v>48735</v>
      </c>
    </row>
    <row r="218" spans="1:1" x14ac:dyDescent="0.25">
      <c r="A218" s="10">
        <v>48736</v>
      </c>
    </row>
    <row r="219" spans="1:1" x14ac:dyDescent="0.25">
      <c r="A219" s="10">
        <v>48937</v>
      </c>
    </row>
    <row r="220" spans="1:1" x14ac:dyDescent="0.25">
      <c r="A220" s="10">
        <v>48938</v>
      </c>
    </row>
    <row r="221" spans="1:1" x14ac:dyDescent="0.25">
      <c r="A221" s="10">
        <v>48939</v>
      </c>
    </row>
    <row r="222" spans="1:1" x14ac:dyDescent="0.25">
      <c r="A222" s="10">
        <v>48944</v>
      </c>
    </row>
    <row r="223" spans="1:1" x14ac:dyDescent="0.25">
      <c r="A223" s="10">
        <v>48945</v>
      </c>
    </row>
    <row r="224" spans="1:1" x14ac:dyDescent="0.25">
      <c r="A224" s="10">
        <v>49036</v>
      </c>
    </row>
    <row r="225" spans="1:1" x14ac:dyDescent="0.25">
      <c r="A225" s="10">
        <v>49040</v>
      </c>
    </row>
    <row r="226" spans="1:1" x14ac:dyDescent="0.25">
      <c r="A226" s="10">
        <v>49041</v>
      </c>
    </row>
    <row r="227" spans="1:1" x14ac:dyDescent="0.25">
      <c r="A227" s="10">
        <v>49043</v>
      </c>
    </row>
    <row r="228" spans="1:1" x14ac:dyDescent="0.25">
      <c r="A228" s="10">
        <v>49044</v>
      </c>
    </row>
    <row r="229" spans="1:1" x14ac:dyDescent="0.25">
      <c r="A229" s="10">
        <v>49069</v>
      </c>
    </row>
    <row r="230" spans="1:1" x14ac:dyDescent="0.25">
      <c r="A230" s="10">
        <v>49082</v>
      </c>
    </row>
    <row r="231" spans="1:1" x14ac:dyDescent="0.25">
      <c r="A231" s="10">
        <v>49083</v>
      </c>
    </row>
    <row r="232" spans="1:1" x14ac:dyDescent="0.25">
      <c r="A232" s="10">
        <v>49092</v>
      </c>
    </row>
    <row r="233" spans="1:1" x14ac:dyDescent="0.25">
      <c r="A233" s="10">
        <v>49093</v>
      </c>
    </row>
    <row r="234" spans="1:1" x14ac:dyDescent="0.25">
      <c r="A234" s="10">
        <v>49100</v>
      </c>
    </row>
    <row r="235" spans="1:1" x14ac:dyDescent="0.25">
      <c r="A235" s="10">
        <v>49302</v>
      </c>
    </row>
    <row r="236" spans="1:1" x14ac:dyDescent="0.25">
      <c r="A236" s="10">
        <v>49303</v>
      </c>
    </row>
    <row r="237" spans="1:1" x14ac:dyDescent="0.25">
      <c r="A237" s="10">
        <v>49304</v>
      </c>
    </row>
    <row r="238" spans="1:1" x14ac:dyDescent="0.25">
      <c r="A238" s="10">
        <v>49309</v>
      </c>
    </row>
    <row r="239" spans="1:1" x14ac:dyDescent="0.25">
      <c r="A239" s="10">
        <v>49310</v>
      </c>
    </row>
    <row r="240" spans="1:1" x14ac:dyDescent="0.25">
      <c r="A240" s="10">
        <v>49386</v>
      </c>
    </row>
    <row r="241" spans="1:1" x14ac:dyDescent="0.25">
      <c r="A241" s="10">
        <v>49390</v>
      </c>
    </row>
    <row r="242" spans="1:1" x14ac:dyDescent="0.25">
      <c r="A242" s="10">
        <v>49391</v>
      </c>
    </row>
    <row r="243" spans="1:1" x14ac:dyDescent="0.25">
      <c r="A243" s="10">
        <v>49393</v>
      </c>
    </row>
    <row r="244" spans="1:1" x14ac:dyDescent="0.25">
      <c r="A244" s="10">
        <v>49394</v>
      </c>
    </row>
    <row r="245" spans="1:1" x14ac:dyDescent="0.25">
      <c r="A245" s="10">
        <v>49419</v>
      </c>
    </row>
    <row r="246" spans="1:1" x14ac:dyDescent="0.25">
      <c r="A246" s="10">
        <v>49432</v>
      </c>
    </row>
    <row r="247" spans="1:1" x14ac:dyDescent="0.25">
      <c r="A247" s="10">
        <v>49433</v>
      </c>
    </row>
    <row r="248" spans="1:1" x14ac:dyDescent="0.25">
      <c r="A248" s="10">
        <v>49442</v>
      </c>
    </row>
    <row r="249" spans="1:1" x14ac:dyDescent="0.25">
      <c r="A249" s="10">
        <v>49443</v>
      </c>
    </row>
    <row r="250" spans="1:1" x14ac:dyDescent="0.25">
      <c r="A250" s="10">
        <v>49465</v>
      </c>
    </row>
    <row r="251" spans="1:1" x14ac:dyDescent="0.25">
      <c r="A251" s="10">
        <v>49667</v>
      </c>
    </row>
    <row r="252" spans="1:1" x14ac:dyDescent="0.25">
      <c r="A252" s="10">
        <v>49668</v>
      </c>
    </row>
    <row r="253" spans="1:1" x14ac:dyDescent="0.25">
      <c r="A253" s="10">
        <v>49669</v>
      </c>
    </row>
    <row r="254" spans="1:1" x14ac:dyDescent="0.25">
      <c r="A254" s="10">
        <v>49674</v>
      </c>
    </row>
    <row r="255" spans="1:1" x14ac:dyDescent="0.25">
      <c r="A255" s="10">
        <v>49675</v>
      </c>
    </row>
    <row r="256" spans="1:1" x14ac:dyDescent="0.25">
      <c r="A256" s="10">
        <v>49771</v>
      </c>
    </row>
    <row r="257" spans="1:1" x14ac:dyDescent="0.25">
      <c r="A257" s="10">
        <v>49775</v>
      </c>
    </row>
    <row r="258" spans="1:1" x14ac:dyDescent="0.25">
      <c r="A258" s="10">
        <v>49776</v>
      </c>
    </row>
    <row r="259" spans="1:1" x14ac:dyDescent="0.25">
      <c r="A259" s="10">
        <v>49778</v>
      </c>
    </row>
    <row r="260" spans="1:1" x14ac:dyDescent="0.25">
      <c r="A260" s="10">
        <v>49779</v>
      </c>
    </row>
    <row r="261" spans="1:1" x14ac:dyDescent="0.25">
      <c r="A261" s="10">
        <v>49804</v>
      </c>
    </row>
    <row r="262" spans="1:1" x14ac:dyDescent="0.25">
      <c r="A262" s="10">
        <v>49817</v>
      </c>
    </row>
    <row r="263" spans="1:1" x14ac:dyDescent="0.25">
      <c r="A263" s="10">
        <v>49818</v>
      </c>
    </row>
    <row r="264" spans="1:1" x14ac:dyDescent="0.25">
      <c r="A264" s="10">
        <v>49827</v>
      </c>
    </row>
    <row r="265" spans="1:1" x14ac:dyDescent="0.25">
      <c r="A265" s="10">
        <v>49828</v>
      </c>
    </row>
    <row r="266" spans="1:1" x14ac:dyDescent="0.25">
      <c r="A266" s="10">
        <v>49831</v>
      </c>
    </row>
    <row r="267" spans="1:1" x14ac:dyDescent="0.25">
      <c r="A267" s="10">
        <v>50033</v>
      </c>
    </row>
    <row r="268" spans="1:1" x14ac:dyDescent="0.25">
      <c r="A268" s="10">
        <v>50034</v>
      </c>
    </row>
    <row r="269" spans="1:1" x14ac:dyDescent="0.25">
      <c r="A269" s="10">
        <v>50035</v>
      </c>
    </row>
    <row r="270" spans="1:1" x14ac:dyDescent="0.25">
      <c r="A270" s="10">
        <v>50040</v>
      </c>
    </row>
    <row r="271" spans="1:1" x14ac:dyDescent="0.25">
      <c r="A271" s="10">
        <v>50041</v>
      </c>
    </row>
    <row r="272" spans="1:1" x14ac:dyDescent="0.25">
      <c r="A272" s="10">
        <v>50128</v>
      </c>
    </row>
    <row r="273" spans="1:1" x14ac:dyDescent="0.25">
      <c r="A273" s="10">
        <v>50132</v>
      </c>
    </row>
    <row r="274" spans="1:1" x14ac:dyDescent="0.25">
      <c r="A274" s="10">
        <v>50133</v>
      </c>
    </row>
    <row r="275" spans="1:1" x14ac:dyDescent="0.25">
      <c r="A275" s="10">
        <v>50135</v>
      </c>
    </row>
    <row r="276" spans="1:1" x14ac:dyDescent="0.25">
      <c r="A276" s="10">
        <v>50136</v>
      </c>
    </row>
    <row r="277" spans="1:1" x14ac:dyDescent="0.25">
      <c r="A277" s="10">
        <v>50161</v>
      </c>
    </row>
    <row r="278" spans="1:1" x14ac:dyDescent="0.25">
      <c r="A278" s="10">
        <v>50174</v>
      </c>
    </row>
    <row r="279" spans="1:1" x14ac:dyDescent="0.25">
      <c r="A279" s="10">
        <v>50175</v>
      </c>
    </row>
    <row r="280" spans="1:1" x14ac:dyDescent="0.25">
      <c r="A280" s="10">
        <v>50184</v>
      </c>
    </row>
    <row r="281" spans="1:1" x14ac:dyDescent="0.25">
      <c r="A281" s="10">
        <v>50185</v>
      </c>
    </row>
    <row r="282" spans="1:1" x14ac:dyDescent="0.25">
      <c r="A282" s="10">
        <v>50196</v>
      </c>
    </row>
    <row r="283" spans="1:1" x14ac:dyDescent="0.25">
      <c r="A283" s="10">
        <v>50398</v>
      </c>
    </row>
    <row r="284" spans="1:1" x14ac:dyDescent="0.25">
      <c r="A284" s="10">
        <v>50399</v>
      </c>
    </row>
    <row r="285" spans="1:1" x14ac:dyDescent="0.25">
      <c r="A285" s="10">
        <v>50400</v>
      </c>
    </row>
    <row r="286" spans="1:1" x14ac:dyDescent="0.25">
      <c r="A286" s="10">
        <v>50405</v>
      </c>
    </row>
    <row r="287" spans="1:1" x14ac:dyDescent="0.25">
      <c r="A287" s="10">
        <v>50406</v>
      </c>
    </row>
    <row r="288" spans="1:1" x14ac:dyDescent="0.25">
      <c r="A288" s="10">
        <v>50513</v>
      </c>
    </row>
    <row r="289" spans="1:1" x14ac:dyDescent="0.25">
      <c r="A289" s="10">
        <v>50517</v>
      </c>
    </row>
    <row r="290" spans="1:1" x14ac:dyDescent="0.25">
      <c r="A290" s="10">
        <v>50518</v>
      </c>
    </row>
    <row r="291" spans="1:1" x14ac:dyDescent="0.25">
      <c r="A291" s="10">
        <v>50520</v>
      </c>
    </row>
    <row r="292" spans="1:1" x14ac:dyDescent="0.25">
      <c r="A292" s="10">
        <v>50521</v>
      </c>
    </row>
    <row r="293" spans="1:1" x14ac:dyDescent="0.25">
      <c r="A293" s="10">
        <v>50546</v>
      </c>
    </row>
    <row r="294" spans="1:1" x14ac:dyDescent="0.25">
      <c r="A294" s="10">
        <v>50559</v>
      </c>
    </row>
    <row r="295" spans="1:1" x14ac:dyDescent="0.25">
      <c r="A295" s="10">
        <v>50560</v>
      </c>
    </row>
    <row r="296" spans="1:1" x14ac:dyDescent="0.25">
      <c r="A296" s="10">
        <v>50561</v>
      </c>
    </row>
    <row r="297" spans="1:1" x14ac:dyDescent="0.25">
      <c r="A297" s="10">
        <v>50569</v>
      </c>
    </row>
    <row r="298" spans="1:1" x14ac:dyDescent="0.25">
      <c r="A298" s="10">
        <v>50570</v>
      </c>
    </row>
    <row r="299" spans="1:1" x14ac:dyDescent="0.25">
      <c r="A299" s="10">
        <v>50763</v>
      </c>
    </row>
    <row r="300" spans="1:1" x14ac:dyDescent="0.25">
      <c r="A300" s="10">
        <v>50764</v>
      </c>
    </row>
    <row r="301" spans="1:1" x14ac:dyDescent="0.25">
      <c r="A301" s="10">
        <v>50765</v>
      </c>
    </row>
    <row r="302" spans="1:1" x14ac:dyDescent="0.25">
      <c r="A302" s="10">
        <v>50770</v>
      </c>
    </row>
    <row r="303" spans="1:1" x14ac:dyDescent="0.25">
      <c r="A303" s="10">
        <v>50771</v>
      </c>
    </row>
    <row r="304" spans="1:1" x14ac:dyDescent="0.25">
      <c r="A304" s="10">
        <v>50863</v>
      </c>
    </row>
    <row r="305" spans="1:1" x14ac:dyDescent="0.25">
      <c r="A305" s="10">
        <v>50867</v>
      </c>
    </row>
    <row r="306" spans="1:1" x14ac:dyDescent="0.25">
      <c r="A306" s="10">
        <v>50868</v>
      </c>
    </row>
    <row r="307" spans="1:1" x14ac:dyDescent="0.25">
      <c r="A307" s="10">
        <v>50870</v>
      </c>
    </row>
    <row r="308" spans="1:1" x14ac:dyDescent="0.25">
      <c r="A308" s="10">
        <v>50871</v>
      </c>
    </row>
    <row r="309" spans="1:1" x14ac:dyDescent="0.25">
      <c r="A309" s="10">
        <v>50896</v>
      </c>
    </row>
    <row r="310" spans="1:1" x14ac:dyDescent="0.25">
      <c r="A310" s="10">
        <v>50909</v>
      </c>
    </row>
    <row r="311" spans="1:1" x14ac:dyDescent="0.25">
      <c r="A311" s="10">
        <v>50910</v>
      </c>
    </row>
    <row r="312" spans="1:1" x14ac:dyDescent="0.25">
      <c r="A312" s="10">
        <v>50919</v>
      </c>
    </row>
    <row r="313" spans="1:1" x14ac:dyDescent="0.25">
      <c r="A313" s="10">
        <v>50920</v>
      </c>
    </row>
    <row r="314" spans="1:1" x14ac:dyDescent="0.25">
      <c r="A314" s="10">
        <v>50926</v>
      </c>
    </row>
    <row r="315" spans="1:1" x14ac:dyDescent="0.25">
      <c r="A315" s="10">
        <v>51128</v>
      </c>
    </row>
    <row r="316" spans="1:1" x14ac:dyDescent="0.25">
      <c r="A316" s="10">
        <v>51129</v>
      </c>
    </row>
    <row r="317" spans="1:1" x14ac:dyDescent="0.25">
      <c r="A317" s="10">
        <v>51130</v>
      </c>
    </row>
    <row r="318" spans="1:1" x14ac:dyDescent="0.25">
      <c r="A318" s="10">
        <v>51135</v>
      </c>
    </row>
    <row r="319" spans="1:1" x14ac:dyDescent="0.25">
      <c r="A319" s="10">
        <v>51136</v>
      </c>
    </row>
    <row r="320" spans="1:1" x14ac:dyDescent="0.25">
      <c r="A320" s="10">
        <v>51220</v>
      </c>
    </row>
    <row r="321" spans="1:1" x14ac:dyDescent="0.25">
      <c r="A321" s="10">
        <v>51224</v>
      </c>
    </row>
    <row r="322" spans="1:1" x14ac:dyDescent="0.25">
      <c r="A322" s="10">
        <v>51225</v>
      </c>
    </row>
    <row r="323" spans="1:1" x14ac:dyDescent="0.25">
      <c r="A323" s="10">
        <v>51227</v>
      </c>
    </row>
    <row r="324" spans="1:1" x14ac:dyDescent="0.25">
      <c r="A324" s="10">
        <v>51228</v>
      </c>
    </row>
    <row r="325" spans="1:1" x14ac:dyDescent="0.25">
      <c r="A325" s="10">
        <v>51253</v>
      </c>
    </row>
    <row r="326" spans="1:1" x14ac:dyDescent="0.25">
      <c r="A326" s="10">
        <v>51266</v>
      </c>
    </row>
    <row r="327" spans="1:1" x14ac:dyDescent="0.25">
      <c r="A327" s="10">
        <v>51267</v>
      </c>
    </row>
    <row r="328" spans="1:1" x14ac:dyDescent="0.25">
      <c r="A328" s="10">
        <v>51276</v>
      </c>
    </row>
    <row r="329" spans="1:1" x14ac:dyDescent="0.25">
      <c r="A329" s="10">
        <v>51277</v>
      </c>
    </row>
    <row r="330" spans="1:1" x14ac:dyDescent="0.25">
      <c r="A330" s="10">
        <v>51292</v>
      </c>
    </row>
    <row r="331" spans="1:1" x14ac:dyDescent="0.25">
      <c r="A331" s="10">
        <v>51494</v>
      </c>
    </row>
    <row r="332" spans="1:1" x14ac:dyDescent="0.25">
      <c r="A332" s="10">
        <v>51495</v>
      </c>
    </row>
    <row r="333" spans="1:1" x14ac:dyDescent="0.25">
      <c r="A333" s="10">
        <v>51496</v>
      </c>
    </row>
    <row r="334" spans="1:1" x14ac:dyDescent="0.25">
      <c r="A334" s="10">
        <v>51501</v>
      </c>
    </row>
    <row r="335" spans="1:1" x14ac:dyDescent="0.25">
      <c r="A335" s="10">
        <v>51502</v>
      </c>
    </row>
    <row r="336" spans="1:1" x14ac:dyDescent="0.25">
      <c r="A336" s="10">
        <v>51605</v>
      </c>
    </row>
    <row r="337" spans="1:1" x14ac:dyDescent="0.25">
      <c r="A337" s="10">
        <v>51609</v>
      </c>
    </row>
    <row r="338" spans="1:1" x14ac:dyDescent="0.25">
      <c r="A338" s="10">
        <v>51610</v>
      </c>
    </row>
    <row r="339" spans="1:1" x14ac:dyDescent="0.25">
      <c r="A339" s="10">
        <v>51612</v>
      </c>
    </row>
    <row r="340" spans="1:1" x14ac:dyDescent="0.25">
      <c r="A340" s="10">
        <v>51613</v>
      </c>
    </row>
    <row r="341" spans="1:1" x14ac:dyDescent="0.25">
      <c r="A341" s="10">
        <v>51638</v>
      </c>
    </row>
    <row r="342" spans="1:1" x14ac:dyDescent="0.25">
      <c r="A342" s="10">
        <v>51651</v>
      </c>
    </row>
    <row r="343" spans="1:1" x14ac:dyDescent="0.25">
      <c r="A343" s="10">
        <v>51652</v>
      </c>
    </row>
    <row r="344" spans="1:1" x14ac:dyDescent="0.25">
      <c r="A344" s="10">
        <v>51657</v>
      </c>
    </row>
    <row r="345" spans="1:1" x14ac:dyDescent="0.25">
      <c r="A345" s="10">
        <v>51661</v>
      </c>
    </row>
    <row r="346" spans="1:1" x14ac:dyDescent="0.25">
      <c r="A346" s="10">
        <v>51662</v>
      </c>
    </row>
    <row r="347" spans="1:1" x14ac:dyDescent="0.25">
      <c r="A347" s="10">
        <v>51859</v>
      </c>
    </row>
    <row r="348" spans="1:1" x14ac:dyDescent="0.25">
      <c r="A348" s="10">
        <v>51860</v>
      </c>
    </row>
    <row r="349" spans="1:1" x14ac:dyDescent="0.25">
      <c r="A349" s="10">
        <v>51861</v>
      </c>
    </row>
    <row r="350" spans="1:1" x14ac:dyDescent="0.25">
      <c r="A350" s="10">
        <v>51866</v>
      </c>
    </row>
    <row r="351" spans="1:1" x14ac:dyDescent="0.25">
      <c r="A351" s="10">
        <v>51867</v>
      </c>
    </row>
    <row r="352" spans="1:1" x14ac:dyDescent="0.25">
      <c r="A352" s="10">
        <v>51955</v>
      </c>
    </row>
    <row r="353" spans="1:1" x14ac:dyDescent="0.25">
      <c r="A353" s="10">
        <v>51959</v>
      </c>
    </row>
    <row r="354" spans="1:1" x14ac:dyDescent="0.25">
      <c r="A354" s="10">
        <v>51960</v>
      </c>
    </row>
    <row r="355" spans="1:1" x14ac:dyDescent="0.25">
      <c r="A355" s="10">
        <v>51962</v>
      </c>
    </row>
    <row r="356" spans="1:1" x14ac:dyDescent="0.25">
      <c r="A356" s="10">
        <v>51963</v>
      </c>
    </row>
    <row r="357" spans="1:1" x14ac:dyDescent="0.25">
      <c r="A357" s="10">
        <v>51988</v>
      </c>
    </row>
    <row r="358" spans="1:1" x14ac:dyDescent="0.25">
      <c r="A358" s="10">
        <v>52001</v>
      </c>
    </row>
    <row r="359" spans="1:1" x14ac:dyDescent="0.25">
      <c r="A359" s="10">
        <v>52002</v>
      </c>
    </row>
    <row r="360" spans="1:1" x14ac:dyDescent="0.25">
      <c r="A360" s="10">
        <v>52011</v>
      </c>
    </row>
    <row r="361" spans="1:1" x14ac:dyDescent="0.25">
      <c r="A361" s="10">
        <v>52012</v>
      </c>
    </row>
    <row r="362" spans="1:1" x14ac:dyDescent="0.25">
      <c r="A362" s="10">
        <v>52022</v>
      </c>
    </row>
    <row r="363" spans="1:1" x14ac:dyDescent="0.25">
      <c r="A363" s="10">
        <v>52224</v>
      </c>
    </row>
    <row r="364" spans="1:1" x14ac:dyDescent="0.25">
      <c r="A364" s="10">
        <v>52225</v>
      </c>
    </row>
    <row r="365" spans="1:1" x14ac:dyDescent="0.25">
      <c r="A365" s="10">
        <v>52226</v>
      </c>
    </row>
    <row r="366" spans="1:1" x14ac:dyDescent="0.25">
      <c r="A366" s="10">
        <v>52231</v>
      </c>
    </row>
    <row r="367" spans="1:1" x14ac:dyDescent="0.25">
      <c r="A367" s="10">
        <v>52232</v>
      </c>
    </row>
    <row r="368" spans="1:1" x14ac:dyDescent="0.25">
      <c r="A368" s="10">
        <v>52312</v>
      </c>
    </row>
    <row r="369" spans="1:1" x14ac:dyDescent="0.25">
      <c r="A369" s="10">
        <v>52316</v>
      </c>
    </row>
    <row r="370" spans="1:1" x14ac:dyDescent="0.25">
      <c r="A370" s="10">
        <v>52317</v>
      </c>
    </row>
    <row r="371" spans="1:1" x14ac:dyDescent="0.25">
      <c r="A371" s="10">
        <v>52319</v>
      </c>
    </row>
    <row r="372" spans="1:1" x14ac:dyDescent="0.25">
      <c r="A372" s="10">
        <v>52320</v>
      </c>
    </row>
    <row r="373" spans="1:1" x14ac:dyDescent="0.25">
      <c r="A373" s="10">
        <v>52345</v>
      </c>
    </row>
    <row r="374" spans="1:1" x14ac:dyDescent="0.25">
      <c r="A374" s="10">
        <v>52358</v>
      </c>
    </row>
    <row r="375" spans="1:1" x14ac:dyDescent="0.25">
      <c r="A375" s="10">
        <v>52359</v>
      </c>
    </row>
    <row r="376" spans="1:1" x14ac:dyDescent="0.25">
      <c r="A376" s="10">
        <v>52368</v>
      </c>
    </row>
    <row r="377" spans="1:1" x14ac:dyDescent="0.25">
      <c r="A377" s="10">
        <v>52369</v>
      </c>
    </row>
    <row r="378" spans="1:1" x14ac:dyDescent="0.25">
      <c r="A378" s="10">
        <v>52387</v>
      </c>
    </row>
    <row r="379" spans="1:1" x14ac:dyDescent="0.25">
      <c r="A379" s="10">
        <v>52589</v>
      </c>
    </row>
    <row r="380" spans="1:1" x14ac:dyDescent="0.25">
      <c r="A380" s="10">
        <v>52590</v>
      </c>
    </row>
    <row r="381" spans="1:1" x14ac:dyDescent="0.25">
      <c r="A381" s="10">
        <v>52591</v>
      </c>
    </row>
    <row r="382" spans="1:1" x14ac:dyDescent="0.25">
      <c r="A382" s="10">
        <v>52596</v>
      </c>
    </row>
    <row r="383" spans="1:1" x14ac:dyDescent="0.25">
      <c r="A383" s="10">
        <v>52597</v>
      </c>
    </row>
    <row r="384" spans="1:1" x14ac:dyDescent="0.25">
      <c r="A384" s="10">
        <v>52697</v>
      </c>
    </row>
    <row r="385" spans="1:2" x14ac:dyDescent="0.25">
      <c r="A385" s="10">
        <v>52701</v>
      </c>
    </row>
    <row r="386" spans="1:2" x14ac:dyDescent="0.25">
      <c r="A386" s="10">
        <v>52702</v>
      </c>
    </row>
    <row r="387" spans="1:2" x14ac:dyDescent="0.25">
      <c r="A387" s="10">
        <v>52704</v>
      </c>
    </row>
    <row r="388" spans="1:2" x14ac:dyDescent="0.25">
      <c r="A388" s="10">
        <v>52705</v>
      </c>
    </row>
    <row r="389" spans="1:2" x14ac:dyDescent="0.25">
      <c r="A389" s="10">
        <v>52730</v>
      </c>
    </row>
    <row r="390" spans="1:2" x14ac:dyDescent="0.25">
      <c r="A390" s="10">
        <v>52743</v>
      </c>
    </row>
    <row r="391" spans="1:2" x14ac:dyDescent="0.25">
      <c r="A391" s="10">
        <v>52744</v>
      </c>
    </row>
    <row r="392" spans="1:2" x14ac:dyDescent="0.25">
      <c r="A392" s="10">
        <v>52753</v>
      </c>
    </row>
    <row r="393" spans="1:2" x14ac:dyDescent="0.25">
      <c r="A393" s="10">
        <v>52754</v>
      </c>
    </row>
    <row r="394" spans="1:2" x14ac:dyDescent="0.25">
      <c r="A394" s="10">
        <v>52955</v>
      </c>
    </row>
    <row r="395" spans="1:2" x14ac:dyDescent="0.25">
      <c r="A395" s="10">
        <v>52956</v>
      </c>
    </row>
    <row r="396" spans="1:2" x14ac:dyDescent="0.25">
      <c r="A396" s="10">
        <v>52957</v>
      </c>
    </row>
    <row r="397" spans="1:2" x14ac:dyDescent="0.25">
      <c r="A397" s="10">
        <v>52962</v>
      </c>
    </row>
    <row r="398" spans="1:2" x14ac:dyDescent="0.25">
      <c r="A398" s="10">
        <v>52963</v>
      </c>
    </row>
    <row r="399" spans="1:2" x14ac:dyDescent="0.25">
      <c r="A399" s="10">
        <v>53047</v>
      </c>
    </row>
    <row r="400" spans="1:2" x14ac:dyDescent="0.25">
      <c r="B400" s="10">
        <v>53051</v>
      </c>
    </row>
    <row r="401" spans="1:2" x14ac:dyDescent="0.25">
      <c r="B401" s="10">
        <v>53052</v>
      </c>
    </row>
    <row r="402" spans="1:2" x14ac:dyDescent="0.25">
      <c r="A402" s="10">
        <v>53054</v>
      </c>
    </row>
    <row r="403" spans="1:2" x14ac:dyDescent="0.25">
      <c r="A403" s="10">
        <v>53055</v>
      </c>
    </row>
    <row r="404" spans="1:2" x14ac:dyDescent="0.25">
      <c r="A404" s="10">
        <v>53080</v>
      </c>
    </row>
    <row r="405" spans="1:2" x14ac:dyDescent="0.25">
      <c r="A405" s="10">
        <v>53093</v>
      </c>
    </row>
    <row r="406" spans="1:2" x14ac:dyDescent="0.25">
      <c r="A406" s="10">
        <v>53094</v>
      </c>
    </row>
    <row r="407" spans="1:2" x14ac:dyDescent="0.25">
      <c r="A407" s="10">
        <v>53103</v>
      </c>
    </row>
    <row r="408" spans="1:2" x14ac:dyDescent="0.25">
      <c r="A408" s="10">
        <v>53104</v>
      </c>
    </row>
    <row r="409" spans="1:2" x14ac:dyDescent="0.25">
      <c r="A409" s="10">
        <v>53118</v>
      </c>
    </row>
    <row r="410" spans="1:2" x14ac:dyDescent="0.25">
      <c r="A410" s="10">
        <v>53320</v>
      </c>
    </row>
    <row r="411" spans="1:2" x14ac:dyDescent="0.25">
      <c r="A411" s="10">
        <v>53321</v>
      </c>
    </row>
    <row r="412" spans="1:2" x14ac:dyDescent="0.25">
      <c r="A412" s="10">
        <v>53322</v>
      </c>
    </row>
    <row r="413" spans="1:2" x14ac:dyDescent="0.25">
      <c r="A413" s="10">
        <v>53327</v>
      </c>
    </row>
    <row r="414" spans="1:2" x14ac:dyDescent="0.25">
      <c r="A414" s="10">
        <v>53328</v>
      </c>
    </row>
    <row r="415" spans="1:2" x14ac:dyDescent="0.25">
      <c r="A415" s="10">
        <v>53404</v>
      </c>
    </row>
    <row r="416" spans="1:2" x14ac:dyDescent="0.25">
      <c r="A416" s="10">
        <v>53408</v>
      </c>
    </row>
    <row r="417" spans="1:1" x14ac:dyDescent="0.25">
      <c r="A417" s="10">
        <v>53409</v>
      </c>
    </row>
    <row r="418" spans="1:1" x14ac:dyDescent="0.25">
      <c r="A418" s="10">
        <v>53411</v>
      </c>
    </row>
    <row r="419" spans="1:1" x14ac:dyDescent="0.25">
      <c r="A419" s="10">
        <v>53412</v>
      </c>
    </row>
    <row r="420" spans="1:1" x14ac:dyDescent="0.25">
      <c r="A420" s="10">
        <v>53437</v>
      </c>
    </row>
    <row r="421" spans="1:1" x14ac:dyDescent="0.25">
      <c r="A421" s="10">
        <v>53450</v>
      </c>
    </row>
    <row r="422" spans="1:1" x14ac:dyDescent="0.25">
      <c r="A422" s="10">
        <v>53451</v>
      </c>
    </row>
    <row r="423" spans="1:1" x14ac:dyDescent="0.25">
      <c r="A423" s="10">
        <v>53460</v>
      </c>
    </row>
    <row r="424" spans="1:1" x14ac:dyDescent="0.25">
      <c r="A424" s="10">
        <v>53461</v>
      </c>
    </row>
    <row r="425" spans="1:1" x14ac:dyDescent="0.25">
      <c r="A425" s="10">
        <v>53483</v>
      </c>
    </row>
    <row r="426" spans="1:1" x14ac:dyDescent="0.25">
      <c r="A426" s="10">
        <v>53685</v>
      </c>
    </row>
    <row r="427" spans="1:1" x14ac:dyDescent="0.25">
      <c r="A427" s="10">
        <v>53686</v>
      </c>
    </row>
    <row r="428" spans="1:1" x14ac:dyDescent="0.25">
      <c r="A428" s="10">
        <v>53687</v>
      </c>
    </row>
    <row r="429" spans="1:1" x14ac:dyDescent="0.25">
      <c r="A429" s="10">
        <v>53692</v>
      </c>
    </row>
    <row r="430" spans="1:1" x14ac:dyDescent="0.25">
      <c r="A430" s="10">
        <v>53693</v>
      </c>
    </row>
    <row r="431" spans="1:1" x14ac:dyDescent="0.25">
      <c r="A431" s="10">
        <v>53789</v>
      </c>
    </row>
    <row r="432" spans="1:1" x14ac:dyDescent="0.25">
      <c r="A432" s="10">
        <v>53793</v>
      </c>
    </row>
    <row r="433" spans="1:1" x14ac:dyDescent="0.25">
      <c r="A433" s="10">
        <v>53794</v>
      </c>
    </row>
    <row r="434" spans="1:1" x14ac:dyDescent="0.25">
      <c r="A434" s="10">
        <v>53796</v>
      </c>
    </row>
    <row r="435" spans="1:1" x14ac:dyDescent="0.25">
      <c r="A435" s="10">
        <v>53797</v>
      </c>
    </row>
    <row r="436" spans="1:1" x14ac:dyDescent="0.25">
      <c r="A436" s="10">
        <v>53822</v>
      </c>
    </row>
    <row r="437" spans="1:1" x14ac:dyDescent="0.25">
      <c r="A437" s="10">
        <v>53835</v>
      </c>
    </row>
    <row r="438" spans="1:1" x14ac:dyDescent="0.25">
      <c r="A438" s="10">
        <v>53836</v>
      </c>
    </row>
    <row r="439" spans="1:1" x14ac:dyDescent="0.25">
      <c r="A439" s="10">
        <v>53845</v>
      </c>
    </row>
    <row r="440" spans="1:1" x14ac:dyDescent="0.25">
      <c r="A440" s="10">
        <v>53846</v>
      </c>
    </row>
    <row r="441" spans="1:1" x14ac:dyDescent="0.25">
      <c r="A441" s="10">
        <v>53848</v>
      </c>
    </row>
    <row r="442" spans="1:1" x14ac:dyDescent="0.25">
      <c r="A442" s="10">
        <v>54050</v>
      </c>
    </row>
    <row r="443" spans="1:1" x14ac:dyDescent="0.25">
      <c r="A443" s="10">
        <v>54051</v>
      </c>
    </row>
    <row r="444" spans="1:1" x14ac:dyDescent="0.25">
      <c r="A444" s="10">
        <v>54052</v>
      </c>
    </row>
    <row r="445" spans="1:1" x14ac:dyDescent="0.25">
      <c r="A445" s="10">
        <v>54057</v>
      </c>
    </row>
    <row r="446" spans="1:1" x14ac:dyDescent="0.25">
      <c r="A446" s="10">
        <v>54058</v>
      </c>
    </row>
    <row r="447" spans="1:1" x14ac:dyDescent="0.25">
      <c r="A447" s="10">
        <v>54146</v>
      </c>
    </row>
    <row r="448" spans="1:1" x14ac:dyDescent="0.25">
      <c r="A448" s="10">
        <v>54150</v>
      </c>
    </row>
    <row r="449" spans="1:1" x14ac:dyDescent="0.25">
      <c r="A449" s="10">
        <v>54151</v>
      </c>
    </row>
    <row r="450" spans="1:1" x14ac:dyDescent="0.25">
      <c r="A450" s="10">
        <v>54153</v>
      </c>
    </row>
    <row r="451" spans="1:1" x14ac:dyDescent="0.25">
      <c r="A451" s="10">
        <v>54154</v>
      </c>
    </row>
    <row r="452" spans="1:1" x14ac:dyDescent="0.25">
      <c r="A452" s="10">
        <v>54179</v>
      </c>
    </row>
    <row r="453" spans="1:1" x14ac:dyDescent="0.25">
      <c r="A453" s="10">
        <v>54192</v>
      </c>
    </row>
    <row r="454" spans="1:1" x14ac:dyDescent="0.25">
      <c r="A454" s="10">
        <v>54193</v>
      </c>
    </row>
    <row r="455" spans="1:1" x14ac:dyDescent="0.25">
      <c r="A455" s="10">
        <v>54202</v>
      </c>
    </row>
    <row r="456" spans="1:1" x14ac:dyDescent="0.25">
      <c r="A456" s="10">
        <v>54203</v>
      </c>
    </row>
    <row r="457" spans="1:1" x14ac:dyDescent="0.25">
      <c r="A457" s="10">
        <v>54214</v>
      </c>
    </row>
    <row r="458" spans="1:1" x14ac:dyDescent="0.25">
      <c r="A458" s="10">
        <v>54416</v>
      </c>
    </row>
    <row r="459" spans="1:1" x14ac:dyDescent="0.25">
      <c r="A459" s="10">
        <v>54417</v>
      </c>
    </row>
    <row r="460" spans="1:1" x14ac:dyDescent="0.25">
      <c r="A460" s="10">
        <v>54418</v>
      </c>
    </row>
    <row r="461" spans="1:1" x14ac:dyDescent="0.25">
      <c r="A461" s="10">
        <v>54423</v>
      </c>
    </row>
    <row r="462" spans="1:1" x14ac:dyDescent="0.25">
      <c r="A462" s="10">
        <v>54424</v>
      </c>
    </row>
    <row r="463" spans="1:1" x14ac:dyDescent="0.25">
      <c r="A463" s="10">
        <v>54524</v>
      </c>
    </row>
    <row r="464" spans="1:1" x14ac:dyDescent="0.25">
      <c r="A464" s="10">
        <v>54528</v>
      </c>
    </row>
    <row r="465" spans="1:1" x14ac:dyDescent="0.25">
      <c r="A465" s="10">
        <v>54529</v>
      </c>
    </row>
    <row r="466" spans="1:1" x14ac:dyDescent="0.25">
      <c r="A466" s="10">
        <v>54531</v>
      </c>
    </row>
    <row r="467" spans="1:1" x14ac:dyDescent="0.25">
      <c r="A467" s="10">
        <v>54532</v>
      </c>
    </row>
    <row r="468" spans="1:1" x14ac:dyDescent="0.25">
      <c r="A468" s="10">
        <v>54557</v>
      </c>
    </row>
    <row r="469" spans="1:1" x14ac:dyDescent="0.25">
      <c r="A469" s="10">
        <v>54570</v>
      </c>
    </row>
    <row r="470" spans="1:1" x14ac:dyDescent="0.25">
      <c r="A470" s="10">
        <v>54571</v>
      </c>
    </row>
    <row r="471" spans="1:1" x14ac:dyDescent="0.25">
      <c r="A471" s="10">
        <v>54579</v>
      </c>
    </row>
    <row r="472" spans="1:1" x14ac:dyDescent="0.25">
      <c r="A472" s="10">
        <v>54580</v>
      </c>
    </row>
    <row r="473" spans="1:1" x14ac:dyDescent="0.25">
      <c r="A473" s="10">
        <v>54581</v>
      </c>
    </row>
    <row r="474" spans="1:1" x14ac:dyDescent="0.25">
      <c r="A474" s="10">
        <v>54781</v>
      </c>
    </row>
    <row r="475" spans="1:1" x14ac:dyDescent="0.25">
      <c r="A475" s="10">
        <v>54782</v>
      </c>
    </row>
    <row r="476" spans="1:1" x14ac:dyDescent="0.25">
      <c r="A476" s="10">
        <v>54783</v>
      </c>
    </row>
    <row r="477" spans="1:1" x14ac:dyDescent="0.25">
      <c r="A477" s="10">
        <v>54788</v>
      </c>
    </row>
    <row r="478" spans="1:1" x14ac:dyDescent="0.25">
      <c r="A478" s="10">
        <v>54789</v>
      </c>
    </row>
    <row r="479" spans="1:1" x14ac:dyDescent="0.25">
      <c r="A479" s="10">
        <v>54881</v>
      </c>
    </row>
    <row r="480" spans="1:1" x14ac:dyDescent="0.25">
      <c r="A480" s="10">
        <v>54885</v>
      </c>
    </row>
    <row r="481" spans="1:1" x14ac:dyDescent="0.25">
      <c r="A481" s="10">
        <v>54886</v>
      </c>
    </row>
    <row r="482" spans="1:1" x14ac:dyDescent="0.25">
      <c r="A482" s="10">
        <v>54888</v>
      </c>
    </row>
    <row r="483" spans="1:1" x14ac:dyDescent="0.25">
      <c r="A483" s="10">
        <v>54889</v>
      </c>
    </row>
    <row r="484" spans="1:1" x14ac:dyDescent="0.25">
      <c r="A484" s="10">
        <v>54914</v>
      </c>
    </row>
    <row r="485" spans="1:1" x14ac:dyDescent="0.25">
      <c r="A485" s="10">
        <v>54927</v>
      </c>
    </row>
    <row r="486" spans="1:1" x14ac:dyDescent="0.25">
      <c r="A486" s="10">
        <v>54928</v>
      </c>
    </row>
    <row r="487" spans="1:1" x14ac:dyDescent="0.25">
      <c r="A487" s="10">
        <v>54937</v>
      </c>
    </row>
    <row r="488" spans="1:1" x14ac:dyDescent="0.25">
      <c r="A488" s="10">
        <v>54938</v>
      </c>
    </row>
    <row r="489" spans="1:1" x14ac:dyDescent="0.25">
      <c r="A489" s="10">
        <v>54944</v>
      </c>
    </row>
    <row r="490" spans="1:1" x14ac:dyDescent="0.25">
      <c r="A490" s="10">
        <v>55146</v>
      </c>
    </row>
    <row r="491" spans="1:1" x14ac:dyDescent="0.25">
      <c r="A491" s="10">
        <v>55147</v>
      </c>
    </row>
    <row r="492" spans="1:1" x14ac:dyDescent="0.25">
      <c r="A492" s="10">
        <v>55148</v>
      </c>
    </row>
    <row r="493" spans="1:1" x14ac:dyDescent="0.25">
      <c r="A493" s="10">
        <v>55153</v>
      </c>
    </row>
    <row r="494" spans="1:1" x14ac:dyDescent="0.25">
      <c r="A494" s="10">
        <v>55519</v>
      </c>
    </row>
    <row r="495" spans="1:1" x14ac:dyDescent="0.25">
      <c r="A495" s="10">
        <v>55616</v>
      </c>
    </row>
    <row r="496" spans="1:1" x14ac:dyDescent="0.25">
      <c r="A496" s="10">
        <v>55620</v>
      </c>
    </row>
    <row r="497" spans="1:1" x14ac:dyDescent="0.25">
      <c r="A497" s="10">
        <v>55621</v>
      </c>
    </row>
    <row r="498" spans="1:1" x14ac:dyDescent="0.25">
      <c r="A498" s="10">
        <v>55623</v>
      </c>
    </row>
    <row r="499" spans="1:1" x14ac:dyDescent="0.25">
      <c r="A499" s="10">
        <v>55624</v>
      </c>
    </row>
    <row r="500" spans="1:1" x14ac:dyDescent="0.25">
      <c r="A500" s="10">
        <v>55649</v>
      </c>
    </row>
    <row r="501" spans="1:1" x14ac:dyDescent="0.25">
      <c r="A501" s="10">
        <v>55662</v>
      </c>
    </row>
    <row r="502" spans="1:1" x14ac:dyDescent="0.25">
      <c r="A502" s="10">
        <v>55663</v>
      </c>
    </row>
    <row r="503" spans="1:1" x14ac:dyDescent="0.25">
      <c r="A503" s="10">
        <v>55672</v>
      </c>
    </row>
    <row r="504" spans="1:1" x14ac:dyDescent="0.25">
      <c r="A504" s="10">
        <v>55673</v>
      </c>
    </row>
    <row r="505" spans="1:1" x14ac:dyDescent="0.25">
      <c r="A505" s="10">
        <v>55675</v>
      </c>
    </row>
    <row r="506" spans="1:1" x14ac:dyDescent="0.25">
      <c r="A506" s="10">
        <v>55877</v>
      </c>
    </row>
    <row r="507" spans="1:1" x14ac:dyDescent="0.25">
      <c r="A507" s="10">
        <v>55878</v>
      </c>
    </row>
    <row r="508" spans="1:1" x14ac:dyDescent="0.25">
      <c r="A508" s="10">
        <v>55879</v>
      </c>
    </row>
    <row r="509" spans="1:1" x14ac:dyDescent="0.25">
      <c r="A509" s="10">
        <v>55884</v>
      </c>
    </row>
    <row r="510" spans="1:1" x14ac:dyDescent="0.25">
      <c r="A510" s="10">
        <v>55885</v>
      </c>
    </row>
    <row r="511" spans="1:1" x14ac:dyDescent="0.25">
      <c r="A511" s="10">
        <v>55973</v>
      </c>
    </row>
    <row r="512" spans="1:1" x14ac:dyDescent="0.25">
      <c r="A512" s="10">
        <v>55977</v>
      </c>
    </row>
    <row r="513" spans="1:1" x14ac:dyDescent="0.25">
      <c r="A513" s="10">
        <v>55978</v>
      </c>
    </row>
    <row r="514" spans="1:1" x14ac:dyDescent="0.25">
      <c r="A514" s="10">
        <v>55980</v>
      </c>
    </row>
    <row r="515" spans="1:1" x14ac:dyDescent="0.25">
      <c r="A515" s="10">
        <v>55981</v>
      </c>
    </row>
    <row r="516" spans="1:1" x14ac:dyDescent="0.25">
      <c r="A516" s="10">
        <v>56006</v>
      </c>
    </row>
    <row r="517" spans="1:1" x14ac:dyDescent="0.25">
      <c r="A517" s="10">
        <v>56019</v>
      </c>
    </row>
    <row r="518" spans="1:1" x14ac:dyDescent="0.25">
      <c r="A518" s="10">
        <v>56020</v>
      </c>
    </row>
    <row r="519" spans="1:1" x14ac:dyDescent="0.25">
      <c r="A519" s="10">
        <v>56029</v>
      </c>
    </row>
    <row r="520" spans="1:1" x14ac:dyDescent="0.25">
      <c r="A520" s="10">
        <v>56030</v>
      </c>
    </row>
    <row r="521" spans="1:1" x14ac:dyDescent="0.25">
      <c r="A521" s="10">
        <v>56040</v>
      </c>
    </row>
    <row r="522" spans="1:1" x14ac:dyDescent="0.25">
      <c r="A522" s="10">
        <v>56242</v>
      </c>
    </row>
    <row r="523" spans="1:1" x14ac:dyDescent="0.25">
      <c r="A523" s="10">
        <v>56243</v>
      </c>
    </row>
    <row r="524" spans="1:1" x14ac:dyDescent="0.25">
      <c r="A524" s="10">
        <v>56244</v>
      </c>
    </row>
    <row r="525" spans="1:1" x14ac:dyDescent="0.25">
      <c r="A525" s="10">
        <v>56249</v>
      </c>
    </row>
    <row r="526" spans="1:1" x14ac:dyDescent="0.25">
      <c r="A526" s="10">
        <v>56250</v>
      </c>
    </row>
    <row r="527" spans="1:1" x14ac:dyDescent="0.25">
      <c r="A527" s="10">
        <v>56330</v>
      </c>
    </row>
    <row r="528" spans="1:1" x14ac:dyDescent="0.25">
      <c r="A528" s="10">
        <v>56334</v>
      </c>
    </row>
    <row r="529" spans="1:1" x14ac:dyDescent="0.25">
      <c r="A529" s="10">
        <v>56335</v>
      </c>
    </row>
    <row r="530" spans="1:1" x14ac:dyDescent="0.25">
      <c r="A530" s="10">
        <v>56337</v>
      </c>
    </row>
    <row r="531" spans="1:1" x14ac:dyDescent="0.25">
      <c r="A531" s="10">
        <v>56338</v>
      </c>
    </row>
    <row r="532" spans="1:1" x14ac:dyDescent="0.25">
      <c r="A532" s="10">
        <v>56363</v>
      </c>
    </row>
    <row r="533" spans="1:1" x14ac:dyDescent="0.25">
      <c r="A533" s="10">
        <v>56376</v>
      </c>
    </row>
    <row r="534" spans="1:1" x14ac:dyDescent="0.25">
      <c r="A534" s="10">
        <v>56377</v>
      </c>
    </row>
    <row r="535" spans="1:1" x14ac:dyDescent="0.25">
      <c r="A535" s="10">
        <v>56386</v>
      </c>
    </row>
    <row r="536" spans="1:1" x14ac:dyDescent="0.25">
      <c r="A536" s="10">
        <v>56387</v>
      </c>
    </row>
    <row r="537" spans="1:1" x14ac:dyDescent="0.25">
      <c r="A537" s="10">
        <v>56405</v>
      </c>
    </row>
    <row r="538" spans="1:1" x14ac:dyDescent="0.25">
      <c r="A538" s="10">
        <v>56607</v>
      </c>
    </row>
    <row r="539" spans="1:1" x14ac:dyDescent="0.25">
      <c r="A539" s="10">
        <v>56608</v>
      </c>
    </row>
    <row r="540" spans="1:1" x14ac:dyDescent="0.25">
      <c r="A540" s="10">
        <v>56609</v>
      </c>
    </row>
    <row r="541" spans="1:1" x14ac:dyDescent="0.25">
      <c r="A541" s="10">
        <v>56614</v>
      </c>
    </row>
    <row r="542" spans="1:1" x14ac:dyDescent="0.25">
      <c r="A542" s="10">
        <v>56615</v>
      </c>
    </row>
    <row r="543" spans="1:1" x14ac:dyDescent="0.25">
      <c r="A543" s="10">
        <v>56708</v>
      </c>
    </row>
    <row r="544" spans="1:1" x14ac:dyDescent="0.25">
      <c r="A544" s="10">
        <v>56712</v>
      </c>
    </row>
    <row r="545" spans="1:1" x14ac:dyDescent="0.25">
      <c r="A545" s="10">
        <v>56713</v>
      </c>
    </row>
    <row r="546" spans="1:1" x14ac:dyDescent="0.25">
      <c r="A546" s="10">
        <v>56715</v>
      </c>
    </row>
    <row r="547" spans="1:1" x14ac:dyDescent="0.25">
      <c r="A547" s="10">
        <v>56716</v>
      </c>
    </row>
    <row r="548" spans="1:1" x14ac:dyDescent="0.25">
      <c r="A548" s="10">
        <v>56741</v>
      </c>
    </row>
    <row r="549" spans="1:1" x14ac:dyDescent="0.25">
      <c r="A549" s="10">
        <v>56754</v>
      </c>
    </row>
    <row r="550" spans="1:1" x14ac:dyDescent="0.25">
      <c r="A550" s="10">
        <v>56755</v>
      </c>
    </row>
    <row r="551" spans="1:1" x14ac:dyDescent="0.25">
      <c r="A551" s="10">
        <v>56764</v>
      </c>
    </row>
    <row r="552" spans="1:1" x14ac:dyDescent="0.25">
      <c r="A552" s="10">
        <v>56765</v>
      </c>
    </row>
    <row r="553" spans="1:1" x14ac:dyDescent="0.25">
      <c r="A553" s="10">
        <v>56770</v>
      </c>
    </row>
    <row r="554" spans="1:1" x14ac:dyDescent="0.25">
      <c r="A554" s="10">
        <v>56972</v>
      </c>
    </row>
    <row r="555" spans="1:1" x14ac:dyDescent="0.25">
      <c r="A555" s="10">
        <v>56973</v>
      </c>
    </row>
    <row r="556" spans="1:1" x14ac:dyDescent="0.25">
      <c r="A556" s="10">
        <v>56974</v>
      </c>
    </row>
    <row r="557" spans="1:1" x14ac:dyDescent="0.25">
      <c r="A557" s="10">
        <v>56979</v>
      </c>
    </row>
    <row r="558" spans="1:1" x14ac:dyDescent="0.25">
      <c r="A558" s="10">
        <v>56980</v>
      </c>
    </row>
    <row r="559" spans="1:1" x14ac:dyDescent="0.25">
      <c r="A559" s="10">
        <v>57065</v>
      </c>
    </row>
    <row r="560" spans="1:1" x14ac:dyDescent="0.25">
      <c r="A560" s="10">
        <v>57069</v>
      </c>
    </row>
    <row r="561" spans="1:1" x14ac:dyDescent="0.25">
      <c r="A561" s="10">
        <v>57070</v>
      </c>
    </row>
    <row r="562" spans="1:1" x14ac:dyDescent="0.25">
      <c r="A562" s="10">
        <v>57072</v>
      </c>
    </row>
    <row r="563" spans="1:1" x14ac:dyDescent="0.25">
      <c r="A563" s="10">
        <v>57073</v>
      </c>
    </row>
    <row r="564" spans="1:1" x14ac:dyDescent="0.25">
      <c r="A564" s="10">
        <v>57098</v>
      </c>
    </row>
    <row r="565" spans="1:1" x14ac:dyDescent="0.25">
      <c r="A565" s="10">
        <v>57111</v>
      </c>
    </row>
    <row r="566" spans="1:1" x14ac:dyDescent="0.25">
      <c r="A566" s="10">
        <v>57112</v>
      </c>
    </row>
    <row r="567" spans="1:1" x14ac:dyDescent="0.25">
      <c r="A567" s="10">
        <v>57121</v>
      </c>
    </row>
    <row r="568" spans="1:1" x14ac:dyDescent="0.25">
      <c r="A568" s="10">
        <v>57122</v>
      </c>
    </row>
    <row r="569" spans="1:1" x14ac:dyDescent="0.25">
      <c r="A569" s="10">
        <v>57136</v>
      </c>
    </row>
    <row r="570" spans="1:1" x14ac:dyDescent="0.25">
      <c r="A570" s="10">
        <v>57338</v>
      </c>
    </row>
    <row r="571" spans="1:1" x14ac:dyDescent="0.25">
      <c r="A571" s="10">
        <v>57339</v>
      </c>
    </row>
    <row r="572" spans="1:1" x14ac:dyDescent="0.25">
      <c r="A572" s="10">
        <v>57340</v>
      </c>
    </row>
    <row r="573" spans="1:1" x14ac:dyDescent="0.25">
      <c r="A573" s="10">
        <v>57345</v>
      </c>
    </row>
    <row r="574" spans="1:1" x14ac:dyDescent="0.25">
      <c r="A574" s="10">
        <v>57346</v>
      </c>
    </row>
    <row r="575" spans="1:1" x14ac:dyDescent="0.25">
      <c r="A575" s="10">
        <v>57450</v>
      </c>
    </row>
    <row r="576" spans="1:1" x14ac:dyDescent="0.25">
      <c r="A576" s="10">
        <v>57454</v>
      </c>
    </row>
    <row r="577" spans="1:1" x14ac:dyDescent="0.25">
      <c r="A577" s="10">
        <v>57455</v>
      </c>
    </row>
    <row r="578" spans="1:1" x14ac:dyDescent="0.25">
      <c r="A578" s="10">
        <v>57457</v>
      </c>
    </row>
    <row r="579" spans="1:1" x14ac:dyDescent="0.25">
      <c r="A579" s="10">
        <v>57458</v>
      </c>
    </row>
    <row r="580" spans="1:1" x14ac:dyDescent="0.25">
      <c r="A580" s="10">
        <v>57483</v>
      </c>
    </row>
    <row r="581" spans="1:1" x14ac:dyDescent="0.25">
      <c r="A581" s="10">
        <v>57496</v>
      </c>
    </row>
    <row r="582" spans="1:1" x14ac:dyDescent="0.25">
      <c r="A582" s="10">
        <v>57497</v>
      </c>
    </row>
    <row r="583" spans="1:1" x14ac:dyDescent="0.25">
      <c r="A583" s="10">
        <v>57501</v>
      </c>
    </row>
    <row r="584" spans="1:1" x14ac:dyDescent="0.25">
      <c r="A584" s="10">
        <v>57506</v>
      </c>
    </row>
    <row r="585" spans="1:1" x14ac:dyDescent="0.25">
      <c r="A585" s="10">
        <v>57507</v>
      </c>
    </row>
    <row r="586" spans="1:1" x14ac:dyDescent="0.25">
      <c r="A586" s="10">
        <v>57703</v>
      </c>
    </row>
    <row r="587" spans="1:1" x14ac:dyDescent="0.25">
      <c r="A587" s="10">
        <v>57704</v>
      </c>
    </row>
    <row r="588" spans="1:1" x14ac:dyDescent="0.25">
      <c r="A588" s="10">
        <v>57705</v>
      </c>
    </row>
    <row r="589" spans="1:1" x14ac:dyDescent="0.25">
      <c r="A589" s="10">
        <v>57710</v>
      </c>
    </row>
    <row r="590" spans="1:1" x14ac:dyDescent="0.25">
      <c r="A590" s="10">
        <v>57711</v>
      </c>
    </row>
    <row r="591" spans="1:1" x14ac:dyDescent="0.25">
      <c r="A591" s="10">
        <v>57807</v>
      </c>
    </row>
    <row r="592" spans="1:1" x14ac:dyDescent="0.25">
      <c r="A592" s="10">
        <v>57811</v>
      </c>
    </row>
    <row r="593" spans="1:1" x14ac:dyDescent="0.25">
      <c r="A593" s="10">
        <v>57812</v>
      </c>
    </row>
    <row r="594" spans="1:1" x14ac:dyDescent="0.25">
      <c r="A594" s="10">
        <v>57814</v>
      </c>
    </row>
    <row r="595" spans="1:1" x14ac:dyDescent="0.25">
      <c r="A595" s="10">
        <v>57815</v>
      </c>
    </row>
    <row r="596" spans="1:1" x14ac:dyDescent="0.25">
      <c r="A596" s="10">
        <v>57840</v>
      </c>
    </row>
    <row r="597" spans="1:1" x14ac:dyDescent="0.25">
      <c r="A597" s="10">
        <v>57853</v>
      </c>
    </row>
    <row r="598" spans="1:1" x14ac:dyDescent="0.25">
      <c r="A598" s="10">
        <v>57854</v>
      </c>
    </row>
    <row r="599" spans="1:1" x14ac:dyDescent="0.25">
      <c r="A599" s="10">
        <v>57863</v>
      </c>
    </row>
    <row r="600" spans="1:1" x14ac:dyDescent="0.25">
      <c r="A600" s="10">
        <v>57864</v>
      </c>
    </row>
    <row r="601" spans="1:1" x14ac:dyDescent="0.25">
      <c r="A601" s="10">
        <v>57866</v>
      </c>
    </row>
    <row r="602" spans="1:1" x14ac:dyDescent="0.25">
      <c r="A602" s="10">
        <v>58068</v>
      </c>
    </row>
    <row r="603" spans="1:1" x14ac:dyDescent="0.25">
      <c r="A603" s="10">
        <v>58069</v>
      </c>
    </row>
    <row r="604" spans="1:1" x14ac:dyDescent="0.25">
      <c r="A604" s="10">
        <v>58070</v>
      </c>
    </row>
    <row r="605" spans="1:1" x14ac:dyDescent="0.25">
      <c r="A605" s="10">
        <v>58075</v>
      </c>
    </row>
    <row r="606" spans="1:1" x14ac:dyDescent="0.25">
      <c r="A606" s="10">
        <v>58076</v>
      </c>
    </row>
    <row r="607" spans="1:1" x14ac:dyDescent="0.25">
      <c r="A607" s="10">
        <v>58157</v>
      </c>
    </row>
    <row r="608" spans="1:1" x14ac:dyDescent="0.25">
      <c r="A608" s="10">
        <v>58161</v>
      </c>
    </row>
    <row r="609" spans="1:1" x14ac:dyDescent="0.25">
      <c r="A609" s="10">
        <v>58162</v>
      </c>
    </row>
    <row r="610" spans="1:1" x14ac:dyDescent="0.25">
      <c r="A610" s="10">
        <v>58164</v>
      </c>
    </row>
    <row r="611" spans="1:1" x14ac:dyDescent="0.25">
      <c r="A611" s="10">
        <v>58165</v>
      </c>
    </row>
    <row r="612" spans="1:1" x14ac:dyDescent="0.25">
      <c r="A612" s="10">
        <v>58190</v>
      </c>
    </row>
    <row r="613" spans="1:1" x14ac:dyDescent="0.25">
      <c r="A613" s="10">
        <v>58203</v>
      </c>
    </row>
    <row r="614" spans="1:1" x14ac:dyDescent="0.25">
      <c r="A614" s="10">
        <v>58204</v>
      </c>
    </row>
    <row r="615" spans="1:1" x14ac:dyDescent="0.25">
      <c r="A615" s="10">
        <v>58213</v>
      </c>
    </row>
    <row r="616" spans="1:1" x14ac:dyDescent="0.25">
      <c r="A616" s="10">
        <v>58214</v>
      </c>
    </row>
    <row r="617" spans="1:1" x14ac:dyDescent="0.25">
      <c r="A617" s="10">
        <v>58231</v>
      </c>
    </row>
    <row r="618" spans="1:1" x14ac:dyDescent="0.25">
      <c r="A618" s="10">
        <v>58433</v>
      </c>
    </row>
    <row r="619" spans="1:1" x14ac:dyDescent="0.25">
      <c r="A619" s="10">
        <v>58434</v>
      </c>
    </row>
    <row r="620" spans="1:1" x14ac:dyDescent="0.25">
      <c r="A620" s="10">
        <v>58435</v>
      </c>
    </row>
    <row r="621" spans="1:1" x14ac:dyDescent="0.25">
      <c r="A621" s="10">
        <v>58440</v>
      </c>
    </row>
    <row r="622" spans="1:1" x14ac:dyDescent="0.25">
      <c r="A622" s="10">
        <v>58441</v>
      </c>
    </row>
    <row r="623" spans="1:1" x14ac:dyDescent="0.25">
      <c r="A623" s="10">
        <v>58542</v>
      </c>
    </row>
    <row r="624" spans="1:1" x14ac:dyDescent="0.25">
      <c r="A624" s="10">
        <v>58546</v>
      </c>
    </row>
    <row r="625" spans="1:1" x14ac:dyDescent="0.25">
      <c r="A625" s="10">
        <v>58547</v>
      </c>
    </row>
    <row r="626" spans="1:1" x14ac:dyDescent="0.25">
      <c r="A626" s="10">
        <v>58549</v>
      </c>
    </row>
    <row r="627" spans="1:1" x14ac:dyDescent="0.25">
      <c r="A627" s="10">
        <v>58550</v>
      </c>
    </row>
    <row r="628" spans="1:1" x14ac:dyDescent="0.25">
      <c r="A628" s="10">
        <v>58575</v>
      </c>
    </row>
    <row r="629" spans="1:1" x14ac:dyDescent="0.25">
      <c r="A629" s="10">
        <v>58588</v>
      </c>
    </row>
    <row r="630" spans="1:1" x14ac:dyDescent="0.25">
      <c r="A630" s="10">
        <v>58589</v>
      </c>
    </row>
    <row r="631" spans="1:1" x14ac:dyDescent="0.25">
      <c r="A631" s="10">
        <v>58597</v>
      </c>
    </row>
    <row r="632" spans="1:1" x14ac:dyDescent="0.25">
      <c r="A632" s="10">
        <v>58598</v>
      </c>
    </row>
    <row r="633" spans="1:1" x14ac:dyDescent="0.25">
      <c r="A633" s="10">
        <v>58599</v>
      </c>
    </row>
    <row r="634" spans="1:1" x14ac:dyDescent="0.25">
      <c r="A634" s="10">
        <v>58799</v>
      </c>
    </row>
    <row r="635" spans="1:1" x14ac:dyDescent="0.25">
      <c r="A635" s="10">
        <v>58800</v>
      </c>
    </row>
    <row r="636" spans="1:1" x14ac:dyDescent="0.25">
      <c r="A636" s="10">
        <v>58801</v>
      </c>
    </row>
    <row r="637" spans="1:1" x14ac:dyDescent="0.25">
      <c r="A637" s="10">
        <v>58806</v>
      </c>
    </row>
    <row r="638" spans="1:1" x14ac:dyDescent="0.25">
      <c r="A638" s="10">
        <v>58807</v>
      </c>
    </row>
    <row r="639" spans="1:1" x14ac:dyDescent="0.25">
      <c r="A639" s="10">
        <v>58899</v>
      </c>
    </row>
    <row r="640" spans="1:1" x14ac:dyDescent="0.25">
      <c r="A640" s="10">
        <v>58903</v>
      </c>
    </row>
    <row r="641" spans="1:1" x14ac:dyDescent="0.25">
      <c r="A641" s="10">
        <v>58904</v>
      </c>
    </row>
    <row r="642" spans="1:1" x14ac:dyDescent="0.25">
      <c r="A642" s="10">
        <v>58906</v>
      </c>
    </row>
    <row r="643" spans="1:1" x14ac:dyDescent="0.25">
      <c r="A643" s="10">
        <v>58907</v>
      </c>
    </row>
    <row r="644" spans="1:1" x14ac:dyDescent="0.25">
      <c r="A644" s="10">
        <v>58932</v>
      </c>
    </row>
    <row r="645" spans="1:1" x14ac:dyDescent="0.25">
      <c r="A645" s="10">
        <v>58945</v>
      </c>
    </row>
    <row r="646" spans="1:1" x14ac:dyDescent="0.25">
      <c r="A646" s="10">
        <v>58946</v>
      </c>
    </row>
    <row r="647" spans="1:1" x14ac:dyDescent="0.25">
      <c r="A647" s="10">
        <v>58955</v>
      </c>
    </row>
    <row r="648" spans="1:1" x14ac:dyDescent="0.25">
      <c r="A648" s="10">
        <v>58956</v>
      </c>
    </row>
    <row r="649" spans="1:1" x14ac:dyDescent="0.25">
      <c r="A649" s="10">
        <v>58962</v>
      </c>
    </row>
    <row r="650" spans="1:1" x14ac:dyDescent="0.25">
      <c r="A650" s="10">
        <v>59164</v>
      </c>
    </row>
    <row r="651" spans="1:1" x14ac:dyDescent="0.25">
      <c r="A651" s="10">
        <v>59165</v>
      </c>
    </row>
    <row r="652" spans="1:1" x14ac:dyDescent="0.25">
      <c r="A652" s="10">
        <v>59166</v>
      </c>
    </row>
    <row r="653" spans="1:1" x14ac:dyDescent="0.25">
      <c r="A653" s="10">
        <v>59171</v>
      </c>
    </row>
    <row r="654" spans="1:1" x14ac:dyDescent="0.25">
      <c r="A654" s="10">
        <v>59172</v>
      </c>
    </row>
    <row r="655" spans="1:1" x14ac:dyDescent="0.25">
      <c r="A655" s="10">
        <v>59249</v>
      </c>
    </row>
    <row r="656" spans="1:1" x14ac:dyDescent="0.25">
      <c r="A656" s="10">
        <v>59253</v>
      </c>
    </row>
    <row r="657" spans="1:1" x14ac:dyDescent="0.25">
      <c r="A657" s="10">
        <v>59254</v>
      </c>
    </row>
    <row r="658" spans="1:1" x14ac:dyDescent="0.25">
      <c r="A658" s="10">
        <v>59256</v>
      </c>
    </row>
    <row r="659" spans="1:1" x14ac:dyDescent="0.25">
      <c r="A659" s="10">
        <v>59257</v>
      </c>
    </row>
    <row r="660" spans="1:1" x14ac:dyDescent="0.25">
      <c r="A660" s="10">
        <v>59282</v>
      </c>
    </row>
    <row r="661" spans="1:1" x14ac:dyDescent="0.25">
      <c r="A661" s="10">
        <v>59295</v>
      </c>
    </row>
    <row r="662" spans="1:1" x14ac:dyDescent="0.25">
      <c r="A662" s="10">
        <v>59296</v>
      </c>
    </row>
    <row r="663" spans="1:1" x14ac:dyDescent="0.25">
      <c r="A663" s="10">
        <v>59305</v>
      </c>
    </row>
    <row r="664" spans="1:1" x14ac:dyDescent="0.25">
      <c r="A664" s="10">
        <v>59306</v>
      </c>
    </row>
    <row r="665" spans="1:1" x14ac:dyDescent="0.25">
      <c r="A665" s="10">
        <v>59327</v>
      </c>
    </row>
    <row r="666" spans="1:1" x14ac:dyDescent="0.25">
      <c r="A666" s="10">
        <v>59529</v>
      </c>
    </row>
    <row r="667" spans="1:1" x14ac:dyDescent="0.25">
      <c r="A667" s="10">
        <v>59530</v>
      </c>
    </row>
    <row r="668" spans="1:1" x14ac:dyDescent="0.25">
      <c r="A668" s="10">
        <v>59531</v>
      </c>
    </row>
    <row r="669" spans="1:1" x14ac:dyDescent="0.25">
      <c r="A669" s="10">
        <v>59536</v>
      </c>
    </row>
    <row r="670" spans="1:1" x14ac:dyDescent="0.25">
      <c r="A670" s="10">
        <v>59537</v>
      </c>
    </row>
    <row r="671" spans="1:1" x14ac:dyDescent="0.25">
      <c r="A671" s="10">
        <v>59634</v>
      </c>
    </row>
    <row r="672" spans="1:1" x14ac:dyDescent="0.25">
      <c r="A672" s="10">
        <v>59638</v>
      </c>
    </row>
    <row r="673" spans="1:1" x14ac:dyDescent="0.25">
      <c r="A673" s="10">
        <v>59639</v>
      </c>
    </row>
    <row r="674" spans="1:1" x14ac:dyDescent="0.25">
      <c r="A674" s="10">
        <v>59641</v>
      </c>
    </row>
    <row r="675" spans="1:1" x14ac:dyDescent="0.25">
      <c r="A675" s="10">
        <v>59642</v>
      </c>
    </row>
    <row r="676" spans="1:1" x14ac:dyDescent="0.25">
      <c r="A676" s="10">
        <v>59667</v>
      </c>
    </row>
    <row r="677" spans="1:1" x14ac:dyDescent="0.25">
      <c r="A677" s="10">
        <v>59680</v>
      </c>
    </row>
    <row r="678" spans="1:1" x14ac:dyDescent="0.25">
      <c r="A678" s="10">
        <v>59681</v>
      </c>
    </row>
    <row r="679" spans="1:1" x14ac:dyDescent="0.25">
      <c r="A679" s="10">
        <v>59690</v>
      </c>
    </row>
    <row r="680" spans="1:1" x14ac:dyDescent="0.25">
      <c r="A680" s="10">
        <v>59691</v>
      </c>
    </row>
    <row r="681" spans="1:1" x14ac:dyDescent="0.25">
      <c r="A681" s="10">
        <v>59692</v>
      </c>
    </row>
    <row r="682" spans="1:1" x14ac:dyDescent="0.25">
      <c r="A682" s="10">
        <v>59894</v>
      </c>
    </row>
    <row r="683" spans="1:1" x14ac:dyDescent="0.25">
      <c r="A683" s="10">
        <v>59895</v>
      </c>
    </row>
    <row r="684" spans="1:1" x14ac:dyDescent="0.25">
      <c r="A684" s="10">
        <v>59896</v>
      </c>
    </row>
    <row r="685" spans="1:1" x14ac:dyDescent="0.25">
      <c r="A685" s="10">
        <v>59901</v>
      </c>
    </row>
    <row r="686" spans="1:1" x14ac:dyDescent="0.25">
      <c r="A686" s="10">
        <v>59902</v>
      </c>
    </row>
    <row r="687" spans="1:1" x14ac:dyDescent="0.25">
      <c r="A687" s="10">
        <v>59991</v>
      </c>
    </row>
    <row r="688" spans="1:1" x14ac:dyDescent="0.25">
      <c r="A688" s="10">
        <v>59995</v>
      </c>
    </row>
    <row r="689" spans="1:1" x14ac:dyDescent="0.25">
      <c r="A689" s="10">
        <v>59996</v>
      </c>
    </row>
    <row r="690" spans="1:1" x14ac:dyDescent="0.25">
      <c r="A690" s="10">
        <v>59998</v>
      </c>
    </row>
    <row r="691" spans="1:1" x14ac:dyDescent="0.25">
      <c r="A691" s="10">
        <v>59999</v>
      </c>
    </row>
    <row r="692" spans="1:1" x14ac:dyDescent="0.25">
      <c r="A692" s="10">
        <v>60024</v>
      </c>
    </row>
    <row r="693" spans="1:1" x14ac:dyDescent="0.25">
      <c r="A693" s="10">
        <v>60037</v>
      </c>
    </row>
    <row r="694" spans="1:1" x14ac:dyDescent="0.25">
      <c r="A694" s="10">
        <v>60038</v>
      </c>
    </row>
    <row r="695" spans="1:1" x14ac:dyDescent="0.25">
      <c r="A695" s="10">
        <v>60047</v>
      </c>
    </row>
    <row r="696" spans="1:1" x14ac:dyDescent="0.25">
      <c r="A696" s="10">
        <v>60048</v>
      </c>
    </row>
    <row r="697" spans="1:1" x14ac:dyDescent="0.25">
      <c r="A697" s="10">
        <v>60058</v>
      </c>
    </row>
    <row r="698" spans="1:1" x14ac:dyDescent="0.25">
      <c r="A698" s="10">
        <v>60260</v>
      </c>
    </row>
    <row r="699" spans="1:1" x14ac:dyDescent="0.25">
      <c r="A699" s="10">
        <v>60261</v>
      </c>
    </row>
    <row r="700" spans="1:1" x14ac:dyDescent="0.25">
      <c r="A700" s="10">
        <v>60262</v>
      </c>
    </row>
    <row r="701" spans="1:1" x14ac:dyDescent="0.25">
      <c r="A701" s="10">
        <v>60267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5B00-12A6-4867-B037-3231FA847DF9}">
  <dimension ref="A1:X208"/>
  <sheetViews>
    <sheetView showGridLines="0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2.85546875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v>319000</v>
      </c>
      <c r="N1" t="s">
        <v>47</v>
      </c>
    </row>
    <row r="2" spans="1:24" x14ac:dyDescent="0.25">
      <c r="A2" t="s">
        <v>1</v>
      </c>
      <c r="B2" s="1">
        <v>6000</v>
      </c>
    </row>
    <row r="3" spans="1:24" x14ac:dyDescent="0.25">
      <c r="A3" t="s">
        <v>2</v>
      </c>
      <c r="B3" s="1">
        <f>SUM(B1:B2)</f>
        <v>325000</v>
      </c>
      <c r="F3" t="s">
        <v>50</v>
      </c>
    </row>
    <row r="4" spans="1:24" x14ac:dyDescent="0.25">
      <c r="A4" t="s">
        <v>3</v>
      </c>
      <c r="B4" s="11">
        <v>62</v>
      </c>
      <c r="K4" s="38"/>
      <c r="L4" s="38"/>
      <c r="P4" s="2"/>
      <c r="Q4" s="3"/>
    </row>
    <row r="5" spans="1:24" x14ac:dyDescent="0.25">
      <c r="A5" t="s">
        <v>4</v>
      </c>
      <c r="B5" s="4">
        <v>1.2500000000000001E-2</v>
      </c>
      <c r="E5" s="17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1.2558715915680141E-2</v>
      </c>
      <c r="F6" s="34"/>
      <c r="G6" s="34"/>
      <c r="H6" s="34"/>
      <c r="I6" s="54"/>
    </row>
    <row r="7" spans="1:24" x14ac:dyDescent="0.25">
      <c r="A7" s="27" t="s">
        <v>6</v>
      </c>
      <c r="B7" s="29">
        <f>B5/12</f>
        <v>1.0416666666666667E-3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v>44271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5415.7569558790465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v>5413.11</v>
      </c>
      <c r="E10" s="48"/>
      <c r="F10" s="34"/>
      <c r="G10" s="34"/>
      <c r="H10" s="34"/>
      <c r="I10" s="37"/>
      <c r="L10" s="47">
        <v>4.6022083513746426E-2</v>
      </c>
      <c r="M10" s="2">
        <f>SUM(N16:N208)</f>
        <v>-19613.163099287343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>SUM(D17:D208)</f>
        <v>335613.18524987274</v>
      </c>
      <c r="E13" s="43">
        <f>SUM(G17:G208)</f>
        <v>10613.185249872649</v>
      </c>
      <c r="F13" s="43">
        <f>SUM(H17:H208)</f>
        <v>325000.00000000012</v>
      </c>
      <c r="G13" s="41">
        <f ca="1">XIRR(OFFSET(J16,0,0,COUNTIF(J16:J208,"&lt;&gt;-"),1),OFFSET($A$16,0,0,COUNTIF(J16:J208,"&lt;&gt;-"),1),)</f>
        <v>1.9969418644905094E-2</v>
      </c>
      <c r="H13" s="42">
        <f ca="1">XIRR(OFFSET(K16,0,0,COUNTIF(K16:K208,"&lt;&gt;-"),1),OFFSET($A$16,0,0,COUNTIF(K16:K208,"&lt;&gt;-"),1),)</f>
        <v>1.6969594359397891E-2</v>
      </c>
      <c r="I13" s="44">
        <f>SUM(J16:J208)</f>
        <v>16613.185249872768</v>
      </c>
      <c r="J13" s="45">
        <f>SUM(K16:K208)</f>
        <v>14140.31308665287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>IF(B16&lt;&gt;"-",IF(MONTH(B16)=12,WORKDAY(B16,-1,Helligdage!$A$2:$A$999),WORKDAY(B16+1,-1,Helligdage!$A$2:$A$999)),"-")</f>
        <v>44271</v>
      </c>
      <c r="B16" s="30">
        <f>B8</f>
        <v>44271</v>
      </c>
      <c r="C16" s="14" t="s">
        <v>21</v>
      </c>
      <c r="D16" s="15">
        <v>0</v>
      </c>
      <c r="E16" s="16">
        <f>B3</f>
        <v>325000</v>
      </c>
      <c r="F16" s="49">
        <v>0</v>
      </c>
      <c r="G16" s="16">
        <v>0</v>
      </c>
      <c r="H16" s="15">
        <v>0</v>
      </c>
      <c r="I16" s="32">
        <f t="shared" ref="I16:I47" si="0">G16*0.233</f>
        <v>0</v>
      </c>
      <c r="J16" s="31">
        <f>-B1</f>
        <v>-319000</v>
      </c>
      <c r="K16" s="31">
        <f>J16</f>
        <v>-319000</v>
      </c>
      <c r="L16" s="13">
        <v>0</v>
      </c>
      <c r="M16" s="13">
        <f>-B1</f>
        <v>-319000</v>
      </c>
      <c r="N16" s="13">
        <f t="shared" ref="N16" si="1">M16*(1+$L$10)^-L16</f>
        <v>-319000</v>
      </c>
    </row>
    <row r="17" spans="1:23" x14ac:dyDescent="0.25">
      <c r="A17" s="26">
        <f>IF(B17="-","-",IF(DAY(B17)=1,WORKDAY(B17-1,1,Helligdage!$A$2:$A$999),IF(MONTH(B17)=12,WORKDAY(B17,-1,Helligdage!$A$2:$A$999),WORKDAY(B17+1,-1,Helligdage!$A$2:$A$999))))</f>
        <v>44286</v>
      </c>
      <c r="B17" s="26">
        <f>IF(C17=0,"-",IF(OR(MONTH(B16)=3,MONTH(B16)=6,MONTH(B16)=9,MONTH(B16)=12),EOMONTH(B16,0),EOMONTH(B16,0)+1))</f>
        <v>44286</v>
      </c>
      <c r="C17" s="14" t="str">
        <f>IF(OR(MONTH(B16)=3,MONTH(B16)=6,MONTH(B16)=9,MONTH(B16)=12),"R",1)</f>
        <v>R</v>
      </c>
      <c r="D17" s="15">
        <f>IF(DAY(B17)=1,B10,0)</f>
        <v>0</v>
      </c>
      <c r="E17" s="16">
        <f t="shared" ref="E17:E80" si="2">IF(D17&gt;=E16,0,IF(OR(C18=1,AND(C18=0,C17&gt;0)),E16+G17-D17,IF(C17&gt;0,E16-H17,0)))</f>
        <v>325178.08219178085</v>
      </c>
      <c r="F17" s="50">
        <f>IF(DAY(B17)=1,A17-A16,A17-A16+1)</f>
        <v>16</v>
      </c>
      <c r="G17" s="16">
        <f>IF(C17=0,0,F17/(365+IF(MOD(YEAR(B17),4),0,1))*$B$5*E16)</f>
        <v>178.08219178082194</v>
      </c>
      <c r="H17" s="15">
        <f>IF(B17="-",0,IF(D17&gt;=E16,E16,IF(DAY(B17)=1,D17,-SUM(G16:G17))))</f>
        <v>-178.08219178082194</v>
      </c>
      <c r="I17" s="32">
        <f t="shared" si="0"/>
        <v>41.493150684931514</v>
      </c>
      <c r="J17" s="18">
        <f>D17</f>
        <v>0</v>
      </c>
      <c r="K17" s="7">
        <f>J17-SUM(I17:I18)</f>
        <v>-54.466865265528249</v>
      </c>
      <c r="L17" s="13">
        <f t="shared" ref="L17:L48" si="3">IF(A17&lt;&gt;"-",(A17-A16)/(365+IF(MOD(YEAR(A17),4),0,1))+L16,0)</f>
        <v>4.1095890410958902E-2</v>
      </c>
      <c r="M17" s="13">
        <f t="shared" ref="M17:M48" si="4">D17</f>
        <v>0</v>
      </c>
      <c r="N17" s="13">
        <f t="shared" ref="N17:N48" si="5">IF(C17=0,0,M17*(1+$L$10)^-L17)</f>
        <v>0</v>
      </c>
    </row>
    <row r="18" spans="1:23" x14ac:dyDescent="0.25">
      <c r="A18" s="26">
        <f>IF(B18="-","-",IF(DAY(B18)=1,WORKDAY(B18-1,1,Helligdage!$A$2:$A$999),IF(MONTH(B18)=12,WORKDAY(B18,-1,Helligdage!$A$2:$A$999),WORKDAY(B18+1,-1,Helligdage!$A$2:$A$999))))</f>
        <v>44292</v>
      </c>
      <c r="B18" s="26">
        <f>IF(C18=0,"-",IF(AND(DAY(B17)=1,OR(MONTH(B17)=3,MONTH(B17)=6,MONTH(B17)=9,MONTH(B17)=12)),EOMONTH(B17,0),EOMONTH(B17,0)+1))</f>
        <v>44287</v>
      </c>
      <c r="C18" s="14">
        <f>IF(OR(C17=0,MAX(C16:C17)&gt;=$B$4),0,IF(OR(MONTH(B16)=3,MONTH(B16)=6,MONTH(B16)=9,MONTH(B16)=12),1,IF(C17="R",C16+1,IF(AND(DAY(B17)=1,OR(MONTH(B17)=3,MONTH(B17)=6,MONTH(B17)=9,MONTH(B17)=12)),"R",C17+1))))</f>
        <v>1</v>
      </c>
      <c r="D18" s="15">
        <f>IF(C18=0,"-",IF(DAY(B18)=1,IF(E17&gt;=$B$10,$B$10,E17+SUM(G18:INDEX(G14:G18,MATCH("R",C14:C18,0)+1))),0))</f>
        <v>5413.11</v>
      </c>
      <c r="E18" s="16">
        <f t="shared" si="2"/>
        <v>319764.97219178086</v>
      </c>
      <c r="F18" s="50">
        <f>IF(C18=0,0,IF(DAY(B17)&lt;&gt;1,A18-B17-1,IF(DAY(B18)=1,A18-A17,B18-A17+1)))</f>
        <v>5</v>
      </c>
      <c r="G18" s="16">
        <f t="shared" ref="G18:G81" si="6">IF(C18=0,0,F18/(365+IF(MOD(YEAR(B18),4),0,1))*$B$5*E17)</f>
        <v>55.681178457496721</v>
      </c>
      <c r="H18" s="15">
        <f>IF(B18="-",0,IF(D18&gt;=E17,E17,IF(DAY(B18)=1,D18,-SUM(G16:G18))))</f>
        <v>5413.11</v>
      </c>
      <c r="I18" s="32">
        <f t="shared" si="0"/>
        <v>12.973714580596736</v>
      </c>
      <c r="J18" s="18">
        <f t="shared" ref="J18:J48" si="7">D18</f>
        <v>5413.11</v>
      </c>
      <c r="K18" s="7">
        <f t="shared" ref="K18:K49" si="8">IF(C18=0,"-",J18-I19)</f>
        <v>5344.2181698610102</v>
      </c>
      <c r="L18" s="13">
        <f t="shared" si="3"/>
        <v>5.7534246575342465E-2</v>
      </c>
      <c r="M18" s="13">
        <f t="shared" si="4"/>
        <v>5413.11</v>
      </c>
      <c r="N18" s="13">
        <f t="shared" si="5"/>
        <v>5399.1150779002601</v>
      </c>
    </row>
    <row r="19" spans="1:23" x14ac:dyDescent="0.25">
      <c r="A19" s="26">
        <f>IF(B19="-","-",IF(DAY(B19)=1,WORKDAY(B19-1,1,Helligdage!$A$2:$A$999),IF(MONTH(B19)=12,WORKDAY(B19,-1,Helligdage!$A$2:$A$999),WORKDAY(B19+1,-1,Helligdage!$A$2:$A$999))))</f>
        <v>44319</v>
      </c>
      <c r="B19" s="26">
        <f>IF(C19=0,"-",IF(AND(DAY(B18)=1,OR(MONTH(B18)=3,MONTH(B18)=6,MONTH(B18)=9,MONTH(B18)=12)),EOMONTH(B18,0),EOMONTH(B18,0)+1))</f>
        <v>44317</v>
      </c>
      <c r="C19" s="14">
        <f>IF(OR(C18=0,MAX(C17:C18)&gt;=$B$4),0,IF(C18="R",C17+1,IF(AND(DAY(B18)=1,OR(MONTH(B18)=3,MONTH(B18)=6,MONTH(B18)=9,MONTH(B18)=12)),"R",C18+1)))</f>
        <v>2</v>
      </c>
      <c r="D19" s="15">
        <f>IF(C19=0,"-",IF(DAY(B19)=1,IF(E18&gt;=$B$10,$B$10,E18+SUM(G19:INDEX(G15:G19,MATCH("R",C15:C19,0)+1))),0))</f>
        <v>5413.11</v>
      </c>
      <c r="E19" s="16">
        <f t="shared" si="2"/>
        <v>314351.86219178088</v>
      </c>
      <c r="F19" s="50">
        <f t="shared" ref="F19:F82" si="9">IF(C19=0,0,IF(DAY(B18)&lt;&gt;1,A19-B18-1,IF(DAY(B19)=1,A19-A18,B19-A18+1)))</f>
        <v>27</v>
      </c>
      <c r="G19" s="16">
        <f t="shared" si="6"/>
        <v>295.67309072527684</v>
      </c>
      <c r="H19" s="15">
        <f>IF(B19="-",0,IF(D19&gt;=E18,E18,IF(DAY(B19)=1,D19,-SUM(G16:G19))))</f>
        <v>5413.11</v>
      </c>
      <c r="I19" s="32">
        <f t="shared" si="0"/>
        <v>68.891830138989505</v>
      </c>
      <c r="J19" s="18">
        <f t="shared" si="7"/>
        <v>5413.11</v>
      </c>
      <c r="K19" s="7">
        <f t="shared" si="8"/>
        <v>5340.3676872318538</v>
      </c>
      <c r="L19" s="13">
        <f t="shared" si="3"/>
        <v>0.13150684931506851</v>
      </c>
      <c r="M19" s="13">
        <f t="shared" si="4"/>
        <v>5413.11</v>
      </c>
      <c r="N19" s="13">
        <f t="shared" si="5"/>
        <v>5381.1747591097374</v>
      </c>
    </row>
    <row r="20" spans="1:23" x14ac:dyDescent="0.25">
      <c r="A20" s="26">
        <f>IF(B20="-","-",IF(DAY(B20)=1,WORKDAY(B20-1,1,Helligdage!$A$2:$A$999),IF(MONTH(B20)=12,WORKDAY(B20,-1,Helligdage!$A$2:$A$999),WORKDAY(B20+1,-1,Helligdage!$A$2:$A$999))))</f>
        <v>44348</v>
      </c>
      <c r="B20" s="26">
        <f t="shared" ref="B20:B83" si="10">IF(C20=0,"-",IF(AND(DAY(B19)=1,OR(MONTH(B19)=3,MONTH(B19)=6,MONTH(B19)=9,MONTH(B19)=12)),EOMONTH(B19,0),EOMONTH(B19,0)+1))</f>
        <v>44348</v>
      </c>
      <c r="C20" s="14">
        <f t="shared" ref="C20:C82" si="11">IF(OR(C19=0,MAX(C18:C19)&gt;=$B$4),0,IF(C19="R",C18+1,IF(AND(DAY(B19)=1,OR(MONTH(B19)=3,MONTH(B19)=6,MONTH(B19)=9,MONTH(B19)=12)),"R",C19+1)))</f>
        <v>3</v>
      </c>
      <c r="D20" s="15">
        <f>IF(C20=0,"-",IF(DAY(B20)=1,IF(E19&gt;=$B$10,$B$10,E19+SUM(G20:INDEX(G16:G20,MATCH("R",C16:C20,0)+1))),0))</f>
        <v>5413.11</v>
      </c>
      <c r="E20" s="16">
        <f t="shared" si="2"/>
        <v>308938.75219178089</v>
      </c>
      <c r="F20" s="50">
        <f t="shared" si="9"/>
        <v>29</v>
      </c>
      <c r="G20" s="16">
        <f t="shared" si="6"/>
        <v>312.19876724526188</v>
      </c>
      <c r="H20" s="15">
        <f t="shared" ref="H20:H82" si="12">IF(B20="-",0,IF(D20&gt;=E19,E19,IF(DAY(B20)=1,D20,-SUM(G17:G20))))</f>
        <v>5413.11</v>
      </c>
      <c r="I20" s="32">
        <f t="shared" si="0"/>
        <v>72.742312768146022</v>
      </c>
      <c r="J20" s="18">
        <f t="shared" si="7"/>
        <v>5413.11</v>
      </c>
      <c r="K20" s="7">
        <f t="shared" si="8"/>
        <v>5339.1551411705286</v>
      </c>
      <c r="L20" s="13">
        <f t="shared" si="3"/>
        <v>0.21095890410958906</v>
      </c>
      <c r="M20" s="13">
        <f t="shared" si="4"/>
        <v>5413.11</v>
      </c>
      <c r="N20" s="13">
        <f t="shared" si="5"/>
        <v>5361.9719220812867</v>
      </c>
    </row>
    <row r="21" spans="1:23" x14ac:dyDescent="0.25">
      <c r="A21" s="26">
        <f>IF(B21="-","-",IF(DAY(B21)=1,WORKDAY(B21-1,1,Helligdage!$A$2:$A$999),IF(MONTH(B21)=12,WORKDAY(B21,-1,Helligdage!$A$2:$A$999),WORKDAY(B21+1,-1,Helligdage!$A$2:$A$999))))</f>
        <v>44377</v>
      </c>
      <c r="B21" s="26">
        <f t="shared" si="10"/>
        <v>44377</v>
      </c>
      <c r="C21" s="14" t="str">
        <f t="shared" si="11"/>
        <v>R</v>
      </c>
      <c r="D21" s="15">
        <f>IF(C21=0,"-",IF(DAY(B21)=1,IF(E20&gt;=$B$10,$B$10,E20+SUM(G21:INDEX(G17:G21,MATCH("R",C17:C21,0)+1))),0))</f>
        <v>0</v>
      </c>
      <c r="E21" s="16">
        <f t="shared" si="2"/>
        <v>309919.7080558032</v>
      </c>
      <c r="F21" s="50">
        <f t="shared" si="9"/>
        <v>30</v>
      </c>
      <c r="G21" s="16">
        <f t="shared" si="6"/>
        <v>317.40282759429539</v>
      </c>
      <c r="H21" s="15">
        <f t="shared" si="12"/>
        <v>-980.95586402233084</v>
      </c>
      <c r="I21" s="32">
        <f t="shared" si="0"/>
        <v>73.954858829470822</v>
      </c>
      <c r="J21" s="18">
        <f t="shared" si="7"/>
        <v>0</v>
      </c>
      <c r="K21" s="7">
        <f t="shared" si="8"/>
        <v>0</v>
      </c>
      <c r="L21" s="13">
        <f t="shared" si="3"/>
        <v>0.29041095890410962</v>
      </c>
      <c r="M21" s="13">
        <f t="shared" si="4"/>
        <v>0</v>
      </c>
      <c r="N21" s="13">
        <f t="shared" si="5"/>
        <v>0</v>
      </c>
    </row>
    <row r="22" spans="1:23" x14ac:dyDescent="0.25">
      <c r="A22" s="26">
        <f>IF(B22="-","-",IF(DAY(B22)=1,WORKDAY(B22-1,1,Helligdage!$A$2:$A$999),IF(MONTH(B22)=12,WORKDAY(B22,-1,Helligdage!$A$2:$A$999),WORKDAY(B22+1,-1,Helligdage!$A$2:$A$999))))</f>
        <v>44378</v>
      </c>
      <c r="B22" s="26">
        <f t="shared" si="10"/>
        <v>44378</v>
      </c>
      <c r="C22" s="14">
        <f t="shared" si="11"/>
        <v>4</v>
      </c>
      <c r="D22" s="15">
        <f>IF(C22=0,"-",IF(DAY(B22)=1,IF(E21&gt;=$B$10,$B$10,E21+SUM(G22:INDEX(G18:G22,MATCH("R",C18:C22,0)+1))),0))</f>
        <v>5413.11</v>
      </c>
      <c r="E22" s="16">
        <f t="shared" si="2"/>
        <v>304506.59805580322</v>
      </c>
      <c r="F22" s="50">
        <f t="shared" si="9"/>
        <v>0</v>
      </c>
      <c r="G22" s="16">
        <f t="shared" si="6"/>
        <v>0</v>
      </c>
      <c r="H22" s="15">
        <f t="shared" si="12"/>
        <v>5413.11</v>
      </c>
      <c r="I22" s="32">
        <f t="shared" si="0"/>
        <v>0</v>
      </c>
      <c r="J22" s="18">
        <f t="shared" si="7"/>
        <v>5413.11</v>
      </c>
      <c r="K22" s="7">
        <f t="shared" si="8"/>
        <v>5335.3565344142435</v>
      </c>
      <c r="L22" s="13">
        <f t="shared" si="3"/>
        <v>0.29315068493150687</v>
      </c>
      <c r="M22" s="13">
        <f t="shared" si="4"/>
        <v>5413.11</v>
      </c>
      <c r="N22" s="13">
        <f t="shared" si="5"/>
        <v>5342.1790262074956</v>
      </c>
    </row>
    <row r="23" spans="1:23" x14ac:dyDescent="0.25">
      <c r="A23" s="26">
        <f>IF(B23="-","-",IF(DAY(B23)=1,WORKDAY(B23-1,1,Helligdage!$A$2:$A$999),IF(MONTH(B23)=12,WORKDAY(B23,-1,Helligdage!$A$2:$A$999),WORKDAY(B23+1,-1,Helligdage!$A$2:$A$999))))</f>
        <v>44410</v>
      </c>
      <c r="B23" s="26">
        <f t="shared" si="10"/>
        <v>44409</v>
      </c>
      <c r="C23" s="14">
        <f t="shared" si="11"/>
        <v>5</v>
      </c>
      <c r="D23" s="15">
        <f>IF(C23=0,"-",IF(DAY(B23)=1,IF(E22&gt;=$B$10,$B$10,E22+SUM(G23:INDEX(G19:G23,MATCH("R",C19:C23,0)+1))),0))</f>
        <v>5413.11</v>
      </c>
      <c r="E23" s="16">
        <f t="shared" si="2"/>
        <v>299093.48805580323</v>
      </c>
      <c r="F23" s="50">
        <f t="shared" si="9"/>
        <v>32</v>
      </c>
      <c r="G23" s="16">
        <f t="shared" si="6"/>
        <v>333.70586088307203</v>
      </c>
      <c r="H23" s="15">
        <f t="shared" si="12"/>
        <v>5413.11</v>
      </c>
      <c r="I23" s="32">
        <f t="shared" si="0"/>
        <v>77.753465585755791</v>
      </c>
      <c r="J23" s="18">
        <f t="shared" si="7"/>
        <v>5413.11</v>
      </c>
      <c r="K23" s="7">
        <f t="shared" si="8"/>
        <v>5341.5119355647239</v>
      </c>
      <c r="L23" s="13">
        <f t="shared" si="3"/>
        <v>0.38082191780821917</v>
      </c>
      <c r="M23" s="13">
        <f t="shared" si="4"/>
        <v>5413.11</v>
      </c>
      <c r="N23" s="13">
        <f t="shared" si="5"/>
        <v>5321.1471283703531</v>
      </c>
    </row>
    <row r="24" spans="1:23" x14ac:dyDescent="0.25">
      <c r="A24" s="26">
        <f>IF(B24="-","-",IF(DAY(B24)=1,WORKDAY(B24-1,1,Helligdage!$A$2:$A$999),IF(MONTH(B24)=12,WORKDAY(B24,-1,Helligdage!$A$2:$A$999),WORKDAY(B24+1,-1,Helligdage!$A$2:$A$999))))</f>
        <v>44440</v>
      </c>
      <c r="B24" s="26">
        <f t="shared" si="10"/>
        <v>44440</v>
      </c>
      <c r="C24" s="14">
        <f t="shared" si="11"/>
        <v>6</v>
      </c>
      <c r="D24" s="15">
        <f>IF(C24=0,"-",IF(DAY(B24)=1,IF(E23&gt;=$B$10,$B$10,E23+SUM(G24:INDEX(G20:G24,MATCH("R",C20:C24,0)+1))),0))</f>
        <v>5413.11</v>
      </c>
      <c r="E24" s="16">
        <f t="shared" si="2"/>
        <v>293680.37805580324</v>
      </c>
      <c r="F24" s="50">
        <f t="shared" si="9"/>
        <v>30</v>
      </c>
      <c r="G24" s="16">
        <f t="shared" si="6"/>
        <v>307.28783019431836</v>
      </c>
      <c r="H24" s="15">
        <f t="shared" si="12"/>
        <v>5413.11</v>
      </c>
      <c r="I24" s="32">
        <f t="shared" si="0"/>
        <v>71.598064435276186</v>
      </c>
      <c r="J24" s="18">
        <f t="shared" si="7"/>
        <v>5413.11</v>
      </c>
      <c r="K24" s="7">
        <f t="shared" si="8"/>
        <v>5342.8077451160934</v>
      </c>
      <c r="L24" s="13">
        <f t="shared" si="3"/>
        <v>0.46301369863013697</v>
      </c>
      <c r="M24" s="13">
        <f t="shared" si="4"/>
        <v>5413.11</v>
      </c>
      <c r="N24" s="13">
        <f t="shared" si="5"/>
        <v>5301.5049309527894</v>
      </c>
      <c r="T24" s="9"/>
      <c r="W24" s="5"/>
    </row>
    <row r="25" spans="1:23" x14ac:dyDescent="0.25">
      <c r="A25" s="26">
        <f>IF(B25="-","-",IF(DAY(B25)=1,WORKDAY(B25-1,1,Helligdage!$A$2:$A$999),IF(MONTH(B25)=12,WORKDAY(B25,-1,Helligdage!$A$2:$A$999),WORKDAY(B25+1,-1,Helligdage!$A$2:$A$999))))</f>
        <v>44469</v>
      </c>
      <c r="B25" s="26">
        <f t="shared" si="10"/>
        <v>44469</v>
      </c>
      <c r="C25" s="14" t="str">
        <f t="shared" si="11"/>
        <v>R</v>
      </c>
      <c r="D25" s="15">
        <f>IF(C25=0,"-",IF(DAY(B25)=1,IF(E24&gt;=$B$10,$B$10,E24+SUM(G25:INDEX(G21:G25,MATCH("R",C21:C25,0)+1))),0))</f>
        <v>0</v>
      </c>
      <c r="E25" s="16">
        <f t="shared" si="2"/>
        <v>294623.0981626914</v>
      </c>
      <c r="F25" s="50">
        <f t="shared" si="9"/>
        <v>30</v>
      </c>
      <c r="G25" s="16">
        <f t="shared" si="6"/>
        <v>301.72641581075675</v>
      </c>
      <c r="H25" s="15">
        <f t="shared" si="12"/>
        <v>-942.72010688814714</v>
      </c>
      <c r="I25" s="32">
        <f t="shared" si="0"/>
        <v>70.302254883906329</v>
      </c>
      <c r="J25" s="18">
        <f t="shared" si="7"/>
        <v>0</v>
      </c>
      <c r="K25" s="7">
        <f t="shared" si="8"/>
        <v>0</v>
      </c>
      <c r="L25" s="13">
        <f t="shared" si="3"/>
        <v>0.54246575342465753</v>
      </c>
      <c r="M25" s="13">
        <f t="shared" si="4"/>
        <v>0</v>
      </c>
      <c r="N25" s="13">
        <f t="shared" si="5"/>
        <v>0</v>
      </c>
      <c r="W25" s="5"/>
    </row>
    <row r="26" spans="1:23" x14ac:dyDescent="0.25">
      <c r="A26" s="26">
        <f>IF(B26="-","-",IF(DAY(B26)=1,WORKDAY(B26-1,1,Helligdage!$A$2:$A$999),IF(MONTH(B26)=12,WORKDAY(B26,-1,Helligdage!$A$2:$A$999),WORKDAY(B26+1,-1,Helligdage!$A$2:$A$999))))</f>
        <v>44470</v>
      </c>
      <c r="B26" s="26">
        <f t="shared" si="10"/>
        <v>44470</v>
      </c>
      <c r="C26" s="14">
        <f t="shared" si="11"/>
        <v>7</v>
      </c>
      <c r="D26" s="15">
        <f>IF(C26=0,"-",IF(DAY(B26)=1,IF(E25&gt;=$B$10,$B$10,E25+SUM(G26:INDEX(G22:G26,MATCH("R",C22:C26,0)+1))),0))</f>
        <v>5413.11</v>
      </c>
      <c r="E26" s="16">
        <f t="shared" si="2"/>
        <v>289209.98816269141</v>
      </c>
      <c r="F26" s="50">
        <f t="shared" si="9"/>
        <v>0</v>
      </c>
      <c r="G26" s="16">
        <f t="shared" si="6"/>
        <v>0</v>
      </c>
      <c r="H26" s="15">
        <f t="shared" si="12"/>
        <v>5413.11</v>
      </c>
      <c r="I26" s="32">
        <f t="shared" si="0"/>
        <v>0</v>
      </c>
      <c r="J26" s="18">
        <f t="shared" si="7"/>
        <v>5413.11</v>
      </c>
      <c r="K26" s="7">
        <f t="shared" si="8"/>
        <v>5341.5701457363311</v>
      </c>
      <c r="L26" s="13">
        <f t="shared" si="3"/>
        <v>0.54520547945205478</v>
      </c>
      <c r="M26" s="13">
        <f t="shared" si="4"/>
        <v>5413.11</v>
      </c>
      <c r="N26" s="13">
        <f t="shared" si="5"/>
        <v>5281.9352396903987</v>
      </c>
    </row>
    <row r="27" spans="1:23" x14ac:dyDescent="0.25">
      <c r="A27" s="26">
        <f>IF(B27="-","-",IF(DAY(B27)=1,WORKDAY(B27-1,1,Helligdage!$A$2:$A$999),IF(MONTH(B27)=12,WORKDAY(B27,-1,Helligdage!$A$2:$A$999),WORKDAY(B27+1,-1,Helligdage!$A$2:$A$999))))</f>
        <v>44501</v>
      </c>
      <c r="B27" s="26">
        <f t="shared" si="10"/>
        <v>44501</v>
      </c>
      <c r="C27" s="14">
        <f t="shared" si="11"/>
        <v>8</v>
      </c>
      <c r="D27" s="15">
        <f>IF(C27=0,"-",IF(DAY(B27)=1,IF(E26&gt;=$B$10,$B$10,E26+SUM(G27:INDEX(G23:G27,MATCH("R",C23:C27,0)+1))),0))</f>
        <v>5413.11</v>
      </c>
      <c r="E27" s="16">
        <f t="shared" si="2"/>
        <v>283796.87816269143</v>
      </c>
      <c r="F27" s="50">
        <f t="shared" si="9"/>
        <v>31</v>
      </c>
      <c r="G27" s="16">
        <f t="shared" si="6"/>
        <v>307.03800113162447</v>
      </c>
      <c r="H27" s="15">
        <f t="shared" si="12"/>
        <v>5413.11</v>
      </c>
      <c r="I27" s="32">
        <f t="shared" si="0"/>
        <v>71.539854263668502</v>
      </c>
      <c r="J27" s="18">
        <f t="shared" si="7"/>
        <v>5413.11</v>
      </c>
      <c r="K27" s="7">
        <f t="shared" si="8"/>
        <v>5345.173692522013</v>
      </c>
      <c r="L27" s="13">
        <f t="shared" si="3"/>
        <v>0.63013698630136983</v>
      </c>
      <c r="M27" s="13">
        <f t="shared" si="4"/>
        <v>5413.11</v>
      </c>
      <c r="N27" s="13">
        <f t="shared" si="5"/>
        <v>5261.7891128383335</v>
      </c>
    </row>
    <row r="28" spans="1:23" x14ac:dyDescent="0.25">
      <c r="A28" s="26">
        <f>IF(B28="-","-",IF(DAY(B28)=1,WORKDAY(B28-1,1,Helligdage!$A$2:$A$999),IF(MONTH(B28)=12,WORKDAY(B28,-1,Helligdage!$A$2:$A$999),WORKDAY(B28+1,-1,Helligdage!$A$2:$A$999))))</f>
        <v>44531</v>
      </c>
      <c r="B28" s="26">
        <f t="shared" si="10"/>
        <v>44531</v>
      </c>
      <c r="C28" s="14">
        <f t="shared" si="11"/>
        <v>9</v>
      </c>
      <c r="D28" s="15">
        <f>IF(C28=0,"-",IF(DAY(B28)=1,IF(E27&gt;=$B$10,$B$10,E27+SUM(G28:INDEX(G24:G28,MATCH("R",C24:C28,0)+1))),0))</f>
        <v>5413.11</v>
      </c>
      <c r="E28" s="16">
        <f t="shared" si="2"/>
        <v>278383.76816269144</v>
      </c>
      <c r="F28" s="50">
        <f t="shared" si="9"/>
        <v>30</v>
      </c>
      <c r="G28" s="16">
        <f t="shared" si="6"/>
        <v>291.57213509865556</v>
      </c>
      <c r="H28" s="15">
        <f t="shared" si="12"/>
        <v>5413.11</v>
      </c>
      <c r="I28" s="32">
        <f t="shared" si="0"/>
        <v>67.936307477986745</v>
      </c>
      <c r="J28" s="18">
        <f t="shared" si="7"/>
        <v>5413.11</v>
      </c>
      <c r="K28" s="7">
        <f t="shared" si="8"/>
        <v>5344.2481521424952</v>
      </c>
      <c r="L28" s="13">
        <f t="shared" si="3"/>
        <v>0.71232876712328763</v>
      </c>
      <c r="M28" s="13">
        <f t="shared" si="4"/>
        <v>5413.11</v>
      </c>
      <c r="N28" s="13">
        <f t="shared" si="5"/>
        <v>5242.3660264190694</v>
      </c>
    </row>
    <row r="29" spans="1:23" x14ac:dyDescent="0.25">
      <c r="A29" s="26">
        <f>IF(B29="-","-",IF(DAY(B29)=1,WORKDAY(B29-1,1,Helligdage!$A$2:$A$999),IF(MONTH(B29)=12,WORKDAY(B29,-1,Helligdage!$A$2:$A$999),WORKDAY(B29+1,-1,Helligdage!$A$2:$A$999))))</f>
        <v>44560</v>
      </c>
      <c r="B29" s="26">
        <f t="shared" si="10"/>
        <v>44561</v>
      </c>
      <c r="C29" s="14" t="str">
        <f t="shared" si="11"/>
        <v>R</v>
      </c>
      <c r="D29" s="15">
        <f>IF(C29=0,"-",IF(DAY(B29)=1,IF(E28&gt;=$B$10,$B$10,E28+SUM(G29:INDEX(G25:G29,MATCH("R",C25:C29,0)+1))),0))</f>
        <v>0</v>
      </c>
      <c r="E29" s="16">
        <f t="shared" si="2"/>
        <v>279277.92271032732</v>
      </c>
      <c r="F29" s="50">
        <f t="shared" si="9"/>
        <v>31</v>
      </c>
      <c r="G29" s="16">
        <f t="shared" si="6"/>
        <v>295.54441140559709</v>
      </c>
      <c r="H29" s="15">
        <f t="shared" si="12"/>
        <v>-894.15454763587707</v>
      </c>
      <c r="I29" s="32">
        <f t="shared" si="0"/>
        <v>68.861847857504131</v>
      </c>
      <c r="J29" s="18">
        <f t="shared" si="7"/>
        <v>0</v>
      </c>
      <c r="K29" s="7">
        <f t="shared" si="8"/>
        <v>-4.4569695884593346</v>
      </c>
      <c r="L29" s="13">
        <f t="shared" si="3"/>
        <v>0.79178082191780819</v>
      </c>
      <c r="M29" s="13">
        <f t="shared" si="4"/>
        <v>0</v>
      </c>
      <c r="N29" s="13">
        <f t="shared" si="5"/>
        <v>0</v>
      </c>
    </row>
    <row r="30" spans="1:23" x14ac:dyDescent="0.25">
      <c r="A30" s="26">
        <f>IF(B30="-","-",IF(DAY(B30)=1,WORKDAY(B30-1,1,Helligdage!$A$2:$A$999),IF(MONTH(B30)=12,WORKDAY(B30,-1,Helligdage!$A$2:$A$999),WORKDAY(B30+1,-1,Helligdage!$A$2:$A$999))))</f>
        <v>44564</v>
      </c>
      <c r="B30" s="26">
        <f t="shared" si="10"/>
        <v>44562</v>
      </c>
      <c r="C30" s="14">
        <f t="shared" si="11"/>
        <v>10</v>
      </c>
      <c r="D30" s="15">
        <f>IF(C30=0,"-",IF(DAY(B30)=1,IF(E29&gt;=$B$10,$B$10,E29+SUM(G30:INDEX(G26:G30,MATCH("R",C26:C30,0)+1))),0))</f>
        <v>5413.11</v>
      </c>
      <c r="E30" s="16">
        <f t="shared" si="2"/>
        <v>273864.81271032733</v>
      </c>
      <c r="F30" s="50">
        <f t="shared" si="9"/>
        <v>2</v>
      </c>
      <c r="G30" s="16">
        <f t="shared" si="6"/>
        <v>19.128624843173107</v>
      </c>
      <c r="H30" s="15">
        <f t="shared" si="12"/>
        <v>5413.11</v>
      </c>
      <c r="I30" s="32">
        <f t="shared" si="0"/>
        <v>4.4569695884593346</v>
      </c>
      <c r="J30" s="18">
        <f t="shared" si="7"/>
        <v>5413.11</v>
      </c>
      <c r="K30" s="7">
        <f t="shared" si="8"/>
        <v>5349.7365568669966</v>
      </c>
      <c r="L30" s="13">
        <f t="shared" si="3"/>
        <v>0.80273972602739718</v>
      </c>
      <c r="M30" s="13">
        <f t="shared" si="4"/>
        <v>5413.11</v>
      </c>
      <c r="N30" s="13">
        <f t="shared" si="5"/>
        <v>5221.0834315883667</v>
      </c>
    </row>
    <row r="31" spans="1:23" x14ac:dyDescent="0.25">
      <c r="A31" s="26">
        <f>IF(B31="-","-",IF(DAY(B31)=1,WORKDAY(B31-1,1,Helligdage!$A$2:$A$999),IF(MONTH(B31)=12,WORKDAY(B31,-1,Helligdage!$A$2:$A$999),WORKDAY(B31+1,-1,Helligdage!$A$2:$A$999))))</f>
        <v>44593</v>
      </c>
      <c r="B31" s="26">
        <f t="shared" si="10"/>
        <v>44593</v>
      </c>
      <c r="C31" s="14">
        <f t="shared" si="11"/>
        <v>11</v>
      </c>
      <c r="D31" s="15">
        <f>IF(C31=0,"-",IF(DAY(B31)=1,IF(E30&gt;=$B$10,$B$10,E30+SUM(G31:INDEX(G27:G31,MATCH("R",C27:C31,0)+1))),0))</f>
        <v>5413.11</v>
      </c>
      <c r="E31" s="16">
        <f t="shared" si="2"/>
        <v>268451.70271032734</v>
      </c>
      <c r="F31" s="50">
        <f t="shared" si="9"/>
        <v>29</v>
      </c>
      <c r="G31" s="16">
        <f t="shared" si="6"/>
        <v>271.9890263219005</v>
      </c>
      <c r="H31" s="15">
        <f t="shared" si="12"/>
        <v>5413.11</v>
      </c>
      <c r="I31" s="32">
        <f t="shared" si="0"/>
        <v>63.373443133002816</v>
      </c>
      <c r="J31" s="18">
        <f t="shared" si="7"/>
        <v>5413.11</v>
      </c>
      <c r="K31" s="7">
        <f t="shared" si="8"/>
        <v>5353.1312702574596</v>
      </c>
      <c r="L31" s="13">
        <f t="shared" si="3"/>
        <v>0.88219178082191774</v>
      </c>
      <c r="M31" s="13">
        <f t="shared" si="4"/>
        <v>5413.11</v>
      </c>
      <c r="N31" s="13">
        <f t="shared" si="5"/>
        <v>5202.4518838804979</v>
      </c>
    </row>
    <row r="32" spans="1:23" x14ac:dyDescent="0.25">
      <c r="A32" s="26">
        <f>IF(B32="-","-",IF(DAY(B32)=1,WORKDAY(B32-1,1,Helligdage!$A$2:$A$999),IF(MONTH(B32)=12,WORKDAY(B32,-1,Helligdage!$A$2:$A$999),WORKDAY(B32+1,-1,Helligdage!$A$2:$A$999))))</f>
        <v>44621</v>
      </c>
      <c r="B32" s="26">
        <f t="shared" si="10"/>
        <v>44621</v>
      </c>
      <c r="C32" s="14">
        <f t="shared" si="11"/>
        <v>12</v>
      </c>
      <c r="D32" s="15">
        <f>IF(C32=0,"-",IF(DAY(B32)=1,IF(E31&gt;=$B$10,$B$10,E31+SUM(G32:INDEX(G28:G32,MATCH("R",C28:C32,0)+1))),0))</f>
        <v>5413.11</v>
      </c>
      <c r="E32" s="16">
        <f t="shared" si="2"/>
        <v>263038.59271032736</v>
      </c>
      <c r="F32" s="50">
        <f t="shared" si="9"/>
        <v>28</v>
      </c>
      <c r="G32" s="16">
        <f t="shared" si="6"/>
        <v>257.41944095510843</v>
      </c>
      <c r="H32" s="15">
        <f t="shared" si="12"/>
        <v>5413.11</v>
      </c>
      <c r="I32" s="32">
        <f t="shared" si="0"/>
        <v>59.978729742540267</v>
      </c>
      <c r="J32" s="18">
        <f t="shared" si="7"/>
        <v>5413.11</v>
      </c>
      <c r="K32" s="7">
        <f t="shared" si="8"/>
        <v>5348.0439809881263</v>
      </c>
      <c r="L32" s="13">
        <f t="shared" si="3"/>
        <v>0.95890410958904104</v>
      </c>
      <c r="M32" s="13">
        <f t="shared" si="4"/>
        <v>5413.11</v>
      </c>
      <c r="N32" s="13">
        <f t="shared" si="5"/>
        <v>5184.525893542781</v>
      </c>
    </row>
    <row r="33" spans="1:14" x14ac:dyDescent="0.25">
      <c r="A33" s="26">
        <f>IF(B33="-","-",IF(DAY(B33)=1,WORKDAY(B33-1,1,Helligdage!$A$2:$A$999),IF(MONTH(B33)=12,WORKDAY(B33,-1,Helligdage!$A$2:$A$999),WORKDAY(B33+1,-1,Helligdage!$A$2:$A$999))))</f>
        <v>44651</v>
      </c>
      <c r="B33" s="26">
        <f t="shared" si="10"/>
        <v>44651</v>
      </c>
      <c r="C33" s="14" t="str">
        <f t="shared" si="11"/>
        <v>R</v>
      </c>
      <c r="D33" s="15">
        <f>IF(C33=0,"-",IF(DAY(B33)=1,IF(E32&gt;=$B$10,$B$10,E32+SUM(G33:INDEX(G29:G33,MATCH("R",C29:C33,0)+1))),0))</f>
        <v>0</v>
      </c>
      <c r="E33" s="16">
        <f t="shared" si="2"/>
        <v>263866.38310292771</v>
      </c>
      <c r="F33" s="50">
        <f t="shared" si="9"/>
        <v>31</v>
      </c>
      <c r="G33" s="16">
        <f t="shared" si="6"/>
        <v>279.25330048014206</v>
      </c>
      <c r="H33" s="15">
        <f t="shared" si="12"/>
        <v>-827.79039260032414</v>
      </c>
      <c r="I33" s="32">
        <f t="shared" si="0"/>
        <v>65.066019011873109</v>
      </c>
      <c r="J33" s="18">
        <f t="shared" si="7"/>
        <v>0</v>
      </c>
      <c r="K33" s="7">
        <f t="shared" si="8"/>
        <v>0</v>
      </c>
      <c r="L33" s="13">
        <f t="shared" si="3"/>
        <v>1.0410958904109588</v>
      </c>
      <c r="M33" s="13">
        <f t="shared" si="4"/>
        <v>0</v>
      </c>
      <c r="N33" s="13">
        <f t="shared" si="5"/>
        <v>0</v>
      </c>
    </row>
    <row r="34" spans="1:14" x14ac:dyDescent="0.25">
      <c r="A34" s="26">
        <f>IF(B34="-","-",IF(DAY(B34)=1,WORKDAY(B34-1,1,Helligdage!$A$2:$A$999),IF(MONTH(B34)=12,WORKDAY(B34,-1,Helligdage!$A$2:$A$999),WORKDAY(B34+1,-1,Helligdage!$A$2:$A$999))))</f>
        <v>44652</v>
      </c>
      <c r="B34" s="26">
        <f t="shared" si="10"/>
        <v>44652</v>
      </c>
      <c r="C34" s="14">
        <f t="shared" si="11"/>
        <v>13</v>
      </c>
      <c r="D34" s="15">
        <f>IF(C34=0,"-",IF(DAY(B34)=1,IF(E33&gt;=$B$10,$B$10,E33+SUM(G34:INDEX(G30:G34,MATCH("R",C30:C34,0)+1))),0))</f>
        <v>5413.11</v>
      </c>
      <c r="E34" s="16">
        <f t="shared" si="2"/>
        <v>258453.27310292772</v>
      </c>
      <c r="F34" s="50">
        <f t="shared" si="9"/>
        <v>0</v>
      </c>
      <c r="G34" s="16">
        <f t="shared" si="6"/>
        <v>0</v>
      </c>
      <c r="H34" s="15">
        <f t="shared" si="12"/>
        <v>5413.11</v>
      </c>
      <c r="I34" s="32">
        <f t="shared" si="0"/>
        <v>0</v>
      </c>
      <c r="J34" s="18">
        <f t="shared" si="7"/>
        <v>5413.11</v>
      </c>
      <c r="K34" s="7">
        <f t="shared" si="8"/>
        <v>5349.1782194649841</v>
      </c>
      <c r="L34" s="13">
        <f t="shared" si="3"/>
        <v>1.0438356164383562</v>
      </c>
      <c r="M34" s="13">
        <f t="shared" si="4"/>
        <v>5413.11</v>
      </c>
      <c r="N34" s="13">
        <f t="shared" si="5"/>
        <v>5164.7513011671936</v>
      </c>
    </row>
    <row r="35" spans="1:14" x14ac:dyDescent="0.25">
      <c r="A35" s="26">
        <f>IF(B35="-","-",IF(DAY(B35)=1,WORKDAY(B35-1,1,Helligdage!$A$2:$A$999),IF(MONTH(B35)=12,WORKDAY(B35,-1,Helligdage!$A$2:$A$999),WORKDAY(B35+1,-1,Helligdage!$A$2:$A$999))))</f>
        <v>44683</v>
      </c>
      <c r="B35" s="26">
        <f t="shared" si="10"/>
        <v>44682</v>
      </c>
      <c r="C35" s="14">
        <f t="shared" si="11"/>
        <v>14</v>
      </c>
      <c r="D35" s="15">
        <f>IF(C35=0,"-",IF(DAY(B35)=1,IF(E34&gt;=$B$10,$B$10,E34+SUM(G35:INDEX(G31:G35,MATCH("R",C31:C35,0)+1))),0))</f>
        <v>5413.11</v>
      </c>
      <c r="E35" s="16">
        <f t="shared" si="2"/>
        <v>253040.16310292773</v>
      </c>
      <c r="F35" s="50">
        <f t="shared" si="9"/>
        <v>31</v>
      </c>
      <c r="G35" s="16">
        <f t="shared" si="6"/>
        <v>274.38532418461506</v>
      </c>
      <c r="H35" s="15">
        <f t="shared" si="12"/>
        <v>5413.11</v>
      </c>
      <c r="I35" s="32">
        <f t="shared" si="0"/>
        <v>63.931780535015314</v>
      </c>
      <c r="J35" s="18">
        <f t="shared" si="7"/>
        <v>5413.11</v>
      </c>
      <c r="K35" s="7">
        <f t="shared" si="8"/>
        <v>5352.5363445174835</v>
      </c>
      <c r="L35" s="13">
        <f t="shared" si="3"/>
        <v>1.1287671232876713</v>
      </c>
      <c r="M35" s="13">
        <f t="shared" si="4"/>
        <v>5413.11</v>
      </c>
      <c r="N35" s="13">
        <f t="shared" si="5"/>
        <v>5145.0521321787483</v>
      </c>
    </row>
    <row r="36" spans="1:14" x14ac:dyDescent="0.25">
      <c r="A36" s="26">
        <f>IF(B36="-","-",IF(DAY(B36)=1,WORKDAY(B36-1,1,Helligdage!$A$2:$A$999),IF(MONTH(B36)=12,WORKDAY(B36,-1,Helligdage!$A$2:$A$999),WORKDAY(B36+1,-1,Helligdage!$A$2:$A$999))))</f>
        <v>44713</v>
      </c>
      <c r="B36" s="26">
        <f t="shared" si="10"/>
        <v>44713</v>
      </c>
      <c r="C36" s="14">
        <f t="shared" si="11"/>
        <v>15</v>
      </c>
      <c r="D36" s="15">
        <f>IF(C36=0,"-",IF(DAY(B36)=1,IF(E35&gt;=$B$10,$B$10,E35+SUM(G36:INDEX(G32:G36,MATCH("R",C32:C36,0)+1))),0))</f>
        <v>5413.11</v>
      </c>
      <c r="E36" s="16">
        <f t="shared" si="2"/>
        <v>247627.05310292775</v>
      </c>
      <c r="F36" s="50">
        <f t="shared" si="9"/>
        <v>30</v>
      </c>
      <c r="G36" s="16">
        <f t="shared" si="6"/>
        <v>259.97277031122712</v>
      </c>
      <c r="H36" s="15">
        <f t="shared" si="12"/>
        <v>5413.11</v>
      </c>
      <c r="I36" s="32">
        <f t="shared" si="0"/>
        <v>60.573655482515925</v>
      </c>
      <c r="J36" s="18">
        <f t="shared" si="7"/>
        <v>5413.11</v>
      </c>
      <c r="K36" s="7">
        <f t="shared" si="8"/>
        <v>5353.8321540688539</v>
      </c>
      <c r="L36" s="13">
        <f t="shared" si="3"/>
        <v>1.2109589041095892</v>
      </c>
      <c r="M36" s="13">
        <f t="shared" si="4"/>
        <v>5413.11</v>
      </c>
      <c r="N36" s="13">
        <f t="shared" si="5"/>
        <v>5126.0599623954522</v>
      </c>
    </row>
    <row r="37" spans="1:14" x14ac:dyDescent="0.25">
      <c r="A37" s="26">
        <f>IF(B37="-","-",IF(DAY(B37)=1,WORKDAY(B37-1,1,Helligdage!$A$2:$A$999),IF(MONTH(B37)=12,WORKDAY(B37,-1,Helligdage!$A$2:$A$999),WORKDAY(B37+1,-1,Helligdage!$A$2:$A$999))))</f>
        <v>44742</v>
      </c>
      <c r="B37" s="26">
        <f t="shared" si="10"/>
        <v>44742</v>
      </c>
      <c r="C37" s="14" t="str">
        <f t="shared" si="11"/>
        <v>R</v>
      </c>
      <c r="D37" s="15">
        <f>IF(C37=0,"-",IF(DAY(B37)=1,IF(E36&gt;=$B$10,$B$10,E36+SUM(G37:INDEX(G33:G37,MATCH("R",C33:C37,0)+1))),0))</f>
        <v>0</v>
      </c>
      <c r="E37" s="16">
        <f t="shared" si="2"/>
        <v>248415.82255335126</v>
      </c>
      <c r="F37" s="50">
        <f t="shared" si="9"/>
        <v>30</v>
      </c>
      <c r="G37" s="16">
        <f t="shared" si="6"/>
        <v>254.41135592766548</v>
      </c>
      <c r="H37" s="15">
        <f t="shared" si="12"/>
        <v>-788.76945042350758</v>
      </c>
      <c r="I37" s="32">
        <f t="shared" si="0"/>
        <v>59.277845931146061</v>
      </c>
      <c r="J37" s="18">
        <f t="shared" si="7"/>
        <v>0</v>
      </c>
      <c r="K37" s="7">
        <f t="shared" si="8"/>
        <v>0</v>
      </c>
      <c r="L37" s="13">
        <f t="shared" si="3"/>
        <v>1.2904109589041097</v>
      </c>
      <c r="M37" s="13">
        <f t="shared" si="4"/>
        <v>0</v>
      </c>
      <c r="N37" s="13">
        <f t="shared" si="5"/>
        <v>0</v>
      </c>
    </row>
    <row r="38" spans="1:14" x14ac:dyDescent="0.25">
      <c r="A38" s="26">
        <f>IF(B38="-","-",IF(DAY(B38)=1,WORKDAY(B38-1,1,Helligdage!$A$2:$A$999),IF(MONTH(B38)=12,WORKDAY(B38,-1,Helligdage!$A$2:$A$999),WORKDAY(B38+1,-1,Helligdage!$A$2:$A$999))))</f>
        <v>44743</v>
      </c>
      <c r="B38" s="26">
        <f t="shared" si="10"/>
        <v>44743</v>
      </c>
      <c r="C38" s="14">
        <f t="shared" si="11"/>
        <v>16</v>
      </c>
      <c r="D38" s="15">
        <f>IF(C38=0,"-",IF(DAY(B38)=1,IF(E37&gt;=$B$10,$B$10,E37+SUM(G38:INDEX(G34:G38,MATCH("R",C34:C38,0)+1))),0))</f>
        <v>5413.11</v>
      </c>
      <c r="E38" s="16">
        <f t="shared" si="2"/>
        <v>243002.71255335127</v>
      </c>
      <c r="F38" s="50">
        <f t="shared" si="9"/>
        <v>0</v>
      </c>
      <c r="G38" s="16">
        <f t="shared" si="6"/>
        <v>0</v>
      </c>
      <c r="H38" s="15">
        <f t="shared" si="12"/>
        <v>5413.11</v>
      </c>
      <c r="I38" s="32">
        <f t="shared" si="0"/>
        <v>0</v>
      </c>
      <c r="J38" s="18">
        <f t="shared" si="7"/>
        <v>5413.11</v>
      </c>
      <c r="K38" s="7">
        <f t="shared" si="8"/>
        <v>5353.000116685861</v>
      </c>
      <c r="L38" s="13">
        <f t="shared" si="3"/>
        <v>1.2931506849315071</v>
      </c>
      <c r="M38" s="13">
        <f t="shared" si="4"/>
        <v>5413.11</v>
      </c>
      <c r="N38" s="13">
        <f t="shared" si="5"/>
        <v>5107.1378992901464</v>
      </c>
    </row>
    <row r="39" spans="1:14" x14ac:dyDescent="0.25">
      <c r="A39" s="26">
        <f>IF(B39="-","-",IF(DAY(B39)=1,WORKDAY(B39-1,1,Helligdage!$A$2:$A$999),IF(MONTH(B39)=12,WORKDAY(B39,-1,Helligdage!$A$2:$A$999),WORKDAY(B39+1,-1,Helligdage!$A$2:$A$999))))</f>
        <v>44774</v>
      </c>
      <c r="B39" s="26">
        <f t="shared" si="10"/>
        <v>44774</v>
      </c>
      <c r="C39" s="14">
        <f t="shared" si="11"/>
        <v>17</v>
      </c>
      <c r="D39" s="15">
        <f>IF(C39=0,"-",IF(DAY(B39)=1,IF(E38&gt;=$B$10,$B$10,E38+SUM(G39:INDEX(G35:G39,MATCH("R",C35:C39,0)+1))),0))</f>
        <v>5413.11</v>
      </c>
      <c r="E39" s="16">
        <f t="shared" si="2"/>
        <v>237589.60255335129</v>
      </c>
      <c r="F39" s="50">
        <f t="shared" si="9"/>
        <v>31</v>
      </c>
      <c r="G39" s="16">
        <f t="shared" si="6"/>
        <v>257.98233182033869</v>
      </c>
      <c r="H39" s="15">
        <f t="shared" si="12"/>
        <v>5413.11</v>
      </c>
      <c r="I39" s="32">
        <f t="shared" si="0"/>
        <v>60.109883314138919</v>
      </c>
      <c r="J39" s="18">
        <f t="shared" si="7"/>
        <v>5413.11</v>
      </c>
      <c r="K39" s="7">
        <f t="shared" si="8"/>
        <v>5354.3391198889431</v>
      </c>
      <c r="L39" s="13">
        <f t="shared" si="3"/>
        <v>1.3780821917808221</v>
      </c>
      <c r="M39" s="13">
        <f t="shared" si="4"/>
        <v>5413.11</v>
      </c>
      <c r="N39" s="13">
        <f t="shared" si="5"/>
        <v>5087.6584768245039</v>
      </c>
    </row>
    <row r="40" spans="1:14" x14ac:dyDescent="0.25">
      <c r="A40" s="26">
        <f>IF(B40="-","-",IF(DAY(B40)=1,WORKDAY(B40-1,1,Helligdage!$A$2:$A$999),IF(MONTH(B40)=12,WORKDAY(B40,-1,Helligdage!$A$2:$A$999),WORKDAY(B40+1,-1,Helligdage!$A$2:$A$999))))</f>
        <v>44805</v>
      </c>
      <c r="B40" s="26">
        <f t="shared" si="10"/>
        <v>44805</v>
      </c>
      <c r="C40" s="14">
        <f t="shared" si="11"/>
        <v>18</v>
      </c>
      <c r="D40" s="15">
        <f>IF(C40=0,"-",IF(DAY(B40)=1,IF(E39&gt;=$B$10,$B$10,E39+SUM(G40:INDEX(G36:G40,MATCH("R",C36:C40,0)+1))),0))</f>
        <v>5413.11</v>
      </c>
      <c r="E40" s="16">
        <f t="shared" si="2"/>
        <v>232176.4925533513</v>
      </c>
      <c r="F40" s="50">
        <f t="shared" si="9"/>
        <v>31</v>
      </c>
      <c r="G40" s="16">
        <f t="shared" si="6"/>
        <v>252.235536957325</v>
      </c>
      <c r="H40" s="15">
        <f t="shared" si="12"/>
        <v>5413.11</v>
      </c>
      <c r="I40" s="32">
        <f t="shared" si="0"/>
        <v>58.770880111056726</v>
      </c>
      <c r="J40" s="18">
        <f t="shared" si="7"/>
        <v>5413.11</v>
      </c>
      <c r="K40" s="7">
        <f t="shared" si="8"/>
        <v>5357.5307642826047</v>
      </c>
      <c r="L40" s="13">
        <f t="shared" si="3"/>
        <v>1.4630136986301372</v>
      </c>
      <c r="M40" s="13">
        <f t="shared" si="4"/>
        <v>5413.11</v>
      </c>
      <c r="N40" s="13">
        <f t="shared" si="5"/>
        <v>5068.2533519218186</v>
      </c>
    </row>
    <row r="41" spans="1:14" x14ac:dyDescent="0.25">
      <c r="A41" s="26">
        <f>IF(B41="-","-",IF(DAY(B41)=1,WORKDAY(B41-1,1,Helligdage!$A$2:$A$999),IF(MONTH(B41)=12,WORKDAY(B41,-1,Helligdage!$A$2:$A$999),WORKDAY(B41+1,-1,Helligdage!$A$2:$A$999))))</f>
        <v>44834</v>
      </c>
      <c r="B41" s="26">
        <f t="shared" si="10"/>
        <v>44834</v>
      </c>
      <c r="C41" s="14" t="str">
        <f t="shared" si="11"/>
        <v>R</v>
      </c>
      <c r="D41" s="15">
        <f>IF(C41=0,"-",IF(DAY(B41)=1,IF(E40&gt;=$B$10,$B$10,E40+SUM(G41:INDEX(G37:G41,MATCH("R",C37:C41,0)+1))),0))</f>
        <v>0</v>
      </c>
      <c r="E41" s="16">
        <f t="shared" si="2"/>
        <v>232925.2479144783</v>
      </c>
      <c r="F41" s="50">
        <f t="shared" si="9"/>
        <v>30</v>
      </c>
      <c r="G41" s="16">
        <f t="shared" si="6"/>
        <v>238.53749234933352</v>
      </c>
      <c r="H41" s="15">
        <f t="shared" si="12"/>
        <v>-748.75536112699717</v>
      </c>
      <c r="I41" s="32">
        <f t="shared" si="0"/>
        <v>55.57923571739471</v>
      </c>
      <c r="J41" s="18">
        <f t="shared" si="7"/>
        <v>0</v>
      </c>
      <c r="K41" s="7">
        <f t="shared" si="8"/>
        <v>-3.7172316961694145</v>
      </c>
      <c r="L41" s="13">
        <f t="shared" si="3"/>
        <v>1.5424657534246577</v>
      </c>
      <c r="M41" s="13">
        <f t="shared" si="4"/>
        <v>0</v>
      </c>
      <c r="N41" s="13">
        <f t="shared" si="5"/>
        <v>0</v>
      </c>
    </row>
    <row r="42" spans="1:14" x14ac:dyDescent="0.25">
      <c r="A42" s="26">
        <f>IF(B42="-","-",IF(DAY(B42)=1,WORKDAY(B42-1,1,Helligdage!$A$2:$A$999),IF(MONTH(B42)=12,WORKDAY(B42,-1,Helligdage!$A$2:$A$999),WORKDAY(B42+1,-1,Helligdage!$A$2:$A$999))))</f>
        <v>44837</v>
      </c>
      <c r="B42" s="26">
        <f t="shared" si="10"/>
        <v>44835</v>
      </c>
      <c r="C42" s="14">
        <f t="shared" si="11"/>
        <v>19</v>
      </c>
      <c r="D42" s="15">
        <f>IF(C42=0,"-",IF(DAY(B42)=1,IF(E41&gt;=$B$10,$B$10,E41+SUM(G42:INDEX(G38:G42,MATCH("R",C38:C42,0)+1))),0))</f>
        <v>5413.11</v>
      </c>
      <c r="E42" s="16">
        <f t="shared" si="2"/>
        <v>227512.13791447831</v>
      </c>
      <c r="F42" s="50">
        <f t="shared" si="9"/>
        <v>2</v>
      </c>
      <c r="G42" s="16">
        <f t="shared" si="6"/>
        <v>15.953784103731392</v>
      </c>
      <c r="H42" s="15">
        <f t="shared" si="12"/>
        <v>5413.11</v>
      </c>
      <c r="I42" s="32">
        <f t="shared" si="0"/>
        <v>3.7172316961694145</v>
      </c>
      <c r="J42" s="18">
        <f t="shared" si="7"/>
        <v>5413.11</v>
      </c>
      <c r="K42" s="7">
        <f t="shared" si="8"/>
        <v>5360.4627563052009</v>
      </c>
      <c r="L42" s="13">
        <f t="shared" si="3"/>
        <v>1.5506849315068496</v>
      </c>
      <c r="M42" s="13">
        <f t="shared" si="4"/>
        <v>5413.11</v>
      </c>
      <c r="N42" s="13">
        <f t="shared" si="5"/>
        <v>5048.2998860818579</v>
      </c>
    </row>
    <row r="43" spans="1:14" x14ac:dyDescent="0.25">
      <c r="A43" s="26">
        <f>IF(B43="-","-",IF(DAY(B43)=1,WORKDAY(B43-1,1,Helligdage!$A$2:$A$999),IF(MONTH(B43)=12,WORKDAY(B43,-1,Helligdage!$A$2:$A$999),WORKDAY(B43+1,-1,Helligdage!$A$2:$A$999))))</f>
        <v>44866</v>
      </c>
      <c r="B43" s="26">
        <f t="shared" si="10"/>
        <v>44866</v>
      </c>
      <c r="C43" s="14">
        <f t="shared" si="11"/>
        <v>20</v>
      </c>
      <c r="D43" s="15">
        <f>IF(C43=0,"-",IF(DAY(B43)=1,IF(E42&gt;=$B$10,$B$10,E42+SUM(G43:INDEX(G39:G43,MATCH("R",C39:C43,0)+1))),0))</f>
        <v>5413.11</v>
      </c>
      <c r="E43" s="16">
        <f t="shared" si="2"/>
        <v>222099.02791447833</v>
      </c>
      <c r="F43" s="50">
        <f t="shared" si="9"/>
        <v>29</v>
      </c>
      <c r="G43" s="16">
        <f t="shared" si="6"/>
        <v>225.95383559999564</v>
      </c>
      <c r="H43" s="15">
        <f t="shared" si="12"/>
        <v>5413.11</v>
      </c>
      <c r="I43" s="32">
        <f t="shared" si="0"/>
        <v>52.647243694798988</v>
      </c>
      <c r="J43" s="18">
        <f t="shared" si="7"/>
        <v>5413.11</v>
      </c>
      <c r="K43" s="7">
        <f t="shared" si="8"/>
        <v>5359.9431436601981</v>
      </c>
      <c r="L43" s="13">
        <f t="shared" si="3"/>
        <v>1.6301369863013702</v>
      </c>
      <c r="M43" s="13">
        <f t="shared" si="4"/>
        <v>5413.11</v>
      </c>
      <c r="N43" s="13">
        <f t="shared" si="5"/>
        <v>5030.2849201454601</v>
      </c>
    </row>
    <row r="44" spans="1:14" x14ac:dyDescent="0.25">
      <c r="A44" s="26">
        <f>IF(B44="-","-",IF(DAY(B44)=1,WORKDAY(B44-1,1,Helligdage!$A$2:$A$999),IF(MONTH(B44)=12,WORKDAY(B44,-1,Helligdage!$A$2:$A$999),WORKDAY(B44+1,-1,Helligdage!$A$2:$A$999))))</f>
        <v>44896</v>
      </c>
      <c r="B44" s="26">
        <f t="shared" si="10"/>
        <v>44896</v>
      </c>
      <c r="C44" s="14">
        <f t="shared" si="11"/>
        <v>21</v>
      </c>
      <c r="D44" s="15">
        <f>IF(C44=0,"-",IF(DAY(B44)=1,IF(E43&gt;=$B$10,$B$10,E43+SUM(G44:INDEX(G40:G44,MATCH("R",C40:C44,0)+1))),0))</f>
        <v>5413.11</v>
      </c>
      <c r="E44" s="16">
        <f t="shared" si="2"/>
        <v>216685.91791447834</v>
      </c>
      <c r="F44" s="50">
        <f t="shared" si="9"/>
        <v>30</v>
      </c>
      <c r="G44" s="16">
        <f t="shared" si="6"/>
        <v>228.18393278884759</v>
      </c>
      <c r="H44" s="15">
        <f t="shared" si="12"/>
        <v>5413.11</v>
      </c>
      <c r="I44" s="32">
        <f t="shared" si="0"/>
        <v>53.166856339801491</v>
      </c>
      <c r="J44" s="18">
        <f t="shared" si="7"/>
        <v>5413.11</v>
      </c>
      <c r="K44" s="7">
        <f t="shared" si="8"/>
        <v>5359.5099183186203</v>
      </c>
      <c r="L44" s="13">
        <f t="shared" si="3"/>
        <v>1.7123287671232879</v>
      </c>
      <c r="M44" s="13">
        <f t="shared" si="4"/>
        <v>5413.11</v>
      </c>
      <c r="N44" s="13">
        <f t="shared" si="5"/>
        <v>5011.716395899758</v>
      </c>
    </row>
    <row r="45" spans="1:14" x14ac:dyDescent="0.25">
      <c r="A45" s="26">
        <f>IF(B45="-","-",IF(DAY(B45)=1,WORKDAY(B45-1,1,Helligdage!$A$2:$A$999),IF(MONTH(B45)=12,WORKDAY(B45,-1,Helligdage!$A$2:$A$999),WORKDAY(B45+1,-1,Helligdage!$A$2:$A$999))))</f>
        <v>44925</v>
      </c>
      <c r="B45" s="26">
        <f t="shared" si="10"/>
        <v>44926</v>
      </c>
      <c r="C45" s="14" t="str">
        <f t="shared" si="11"/>
        <v>R</v>
      </c>
      <c r="D45" s="15">
        <f>IF(C45=0,"-",IF(DAY(B45)=1,IF(E44&gt;=$B$10,$B$10,E44+SUM(G45:INDEX(G41:G45,MATCH("R",C41:C45,0)+1))),0))</f>
        <v>0</v>
      </c>
      <c r="E45" s="16">
        <f t="shared" si="2"/>
        <v>217386.05273598971</v>
      </c>
      <c r="F45" s="50">
        <f t="shared" si="9"/>
        <v>31</v>
      </c>
      <c r="G45" s="16">
        <f t="shared" si="6"/>
        <v>230.04326901879551</v>
      </c>
      <c r="H45" s="15">
        <f t="shared" si="12"/>
        <v>-700.13482151137009</v>
      </c>
      <c r="I45" s="32">
        <f t="shared" si="0"/>
        <v>53.600081681379358</v>
      </c>
      <c r="J45" s="18">
        <f t="shared" si="7"/>
        <v>0</v>
      </c>
      <c r="K45" s="7">
        <f t="shared" si="8"/>
        <v>-1.7346215851878635</v>
      </c>
      <c r="L45" s="13">
        <f t="shared" si="3"/>
        <v>1.7917808219178084</v>
      </c>
      <c r="M45" s="13">
        <f t="shared" si="4"/>
        <v>0</v>
      </c>
      <c r="N45" s="13">
        <f t="shared" si="5"/>
        <v>0</v>
      </c>
    </row>
    <row r="46" spans="1:14" x14ac:dyDescent="0.25">
      <c r="A46" s="26">
        <f>IF(B46="-","-",IF(DAY(B46)=1,WORKDAY(B46-1,1,Helligdage!$A$2:$A$999),IF(MONTH(B46)=12,WORKDAY(B46,-1,Helligdage!$A$2:$A$999),WORKDAY(B46+1,-1,Helligdage!$A$2:$A$999))))</f>
        <v>44928</v>
      </c>
      <c r="B46" s="26">
        <f t="shared" si="10"/>
        <v>44927</v>
      </c>
      <c r="C46" s="14">
        <f t="shared" si="11"/>
        <v>22</v>
      </c>
      <c r="D46" s="15">
        <f>IF(C46=0,"-",IF(DAY(B46)=1,IF(E45&gt;=$B$10,$B$10,E45+SUM(G46:INDEX(G42:G46,MATCH("R",C42:C46,0)+1))),0))</f>
        <v>5413.11</v>
      </c>
      <c r="E46" s="16">
        <f t="shared" si="2"/>
        <v>211972.94273598972</v>
      </c>
      <c r="F46" s="50">
        <f t="shared" si="9"/>
        <v>1</v>
      </c>
      <c r="G46" s="16">
        <f t="shared" si="6"/>
        <v>7.4447278334243059</v>
      </c>
      <c r="H46" s="15">
        <f t="shared" si="12"/>
        <v>5413.11</v>
      </c>
      <c r="I46" s="32">
        <f t="shared" si="0"/>
        <v>1.7346215851878635</v>
      </c>
      <c r="J46" s="18">
        <f t="shared" si="7"/>
        <v>5413.11</v>
      </c>
      <c r="K46" s="7">
        <f t="shared" si="8"/>
        <v>5362.367161995734</v>
      </c>
      <c r="L46" s="13">
        <f t="shared" si="3"/>
        <v>1.8000000000000003</v>
      </c>
      <c r="M46" s="13">
        <f t="shared" si="4"/>
        <v>5413.11</v>
      </c>
      <c r="N46" s="13">
        <f t="shared" si="5"/>
        <v>4991.9855132935772</v>
      </c>
    </row>
    <row r="47" spans="1:14" x14ac:dyDescent="0.25">
      <c r="A47" s="26">
        <f>IF(B47="-","-",IF(DAY(B47)=1,WORKDAY(B47-1,1,Helligdage!$A$2:$A$999),IF(MONTH(B47)=12,WORKDAY(B47,-1,Helligdage!$A$2:$A$999),WORKDAY(B47+1,-1,Helligdage!$A$2:$A$999))))</f>
        <v>44958</v>
      </c>
      <c r="B47" s="26">
        <f t="shared" si="10"/>
        <v>44958</v>
      </c>
      <c r="C47" s="14">
        <f t="shared" si="11"/>
        <v>23</v>
      </c>
      <c r="D47" s="15">
        <f>IF(C47=0,"-",IF(DAY(B47)=1,IF(E46&gt;=$B$10,$B$10,E46+SUM(G47:INDEX(G43:G47,MATCH("R",C43:C47,0)+1))),0))</f>
        <v>5413.11</v>
      </c>
      <c r="E47" s="16">
        <f t="shared" si="2"/>
        <v>206559.83273598974</v>
      </c>
      <c r="F47" s="50">
        <f t="shared" si="9"/>
        <v>30</v>
      </c>
      <c r="G47" s="16">
        <f t="shared" si="6"/>
        <v>217.7804206191675</v>
      </c>
      <c r="H47" s="15">
        <f t="shared" si="12"/>
        <v>5413.11</v>
      </c>
      <c r="I47" s="32">
        <f t="shared" si="0"/>
        <v>50.742838004266034</v>
      </c>
      <c r="J47" s="18">
        <f t="shared" si="7"/>
        <v>5413.11</v>
      </c>
      <c r="K47" s="7">
        <f t="shared" si="8"/>
        <v>5366.9594401106297</v>
      </c>
      <c r="L47" s="13">
        <f t="shared" si="3"/>
        <v>1.882191780821918</v>
      </c>
      <c r="M47" s="13">
        <f t="shared" si="4"/>
        <v>5413.11</v>
      </c>
      <c r="N47" s="13">
        <f t="shared" si="5"/>
        <v>4973.5583654263546</v>
      </c>
    </row>
    <row r="48" spans="1:14" x14ac:dyDescent="0.25">
      <c r="A48" s="26">
        <f>IF(B48="-","-",IF(DAY(B48)=1,WORKDAY(B48-1,1,Helligdage!$A$2:$A$999),IF(MONTH(B48)=12,WORKDAY(B48,-1,Helligdage!$A$2:$A$999),WORKDAY(B48+1,-1,Helligdage!$A$2:$A$999))))</f>
        <v>44986</v>
      </c>
      <c r="B48" s="26">
        <f t="shared" si="10"/>
        <v>44986</v>
      </c>
      <c r="C48" s="14">
        <f t="shared" si="11"/>
        <v>24</v>
      </c>
      <c r="D48" s="15">
        <f>IF(C48=0,"-",IF(DAY(B48)=1,IF(E47&gt;=$B$10,$B$10,E47+SUM(G48:INDEX(G44:G48,MATCH("R",C44:C48,0)+1))),0))</f>
        <v>5413.11</v>
      </c>
      <c r="E48" s="16">
        <f t="shared" si="2"/>
        <v>201146.72273598975</v>
      </c>
      <c r="F48" s="50">
        <f t="shared" si="9"/>
        <v>28</v>
      </c>
      <c r="G48" s="16">
        <f t="shared" si="6"/>
        <v>198.07107248656553</v>
      </c>
      <c r="H48" s="15">
        <f t="shared" si="12"/>
        <v>5413.11</v>
      </c>
      <c r="I48" s="32">
        <f t="shared" ref="I48:I79" si="13">G48*0.233</f>
        <v>46.150559889369774</v>
      </c>
      <c r="J48" s="18">
        <f t="shared" si="7"/>
        <v>5413.11</v>
      </c>
      <c r="K48" s="7">
        <f t="shared" si="8"/>
        <v>5363.3537404684221</v>
      </c>
      <c r="L48" s="13">
        <f t="shared" si="3"/>
        <v>1.9589041095890412</v>
      </c>
      <c r="M48" s="13">
        <f t="shared" si="4"/>
        <v>5413.11</v>
      </c>
      <c r="N48" s="13">
        <f t="shared" si="5"/>
        <v>4956.4210691682292</v>
      </c>
    </row>
    <row r="49" spans="1:17" x14ac:dyDescent="0.25">
      <c r="A49" s="26">
        <f>IF(B49="-","-",IF(DAY(B49)=1,WORKDAY(B49-1,1,Helligdage!$A$2:$A$999),IF(MONTH(B49)=12,WORKDAY(B49,-1,Helligdage!$A$2:$A$999),WORKDAY(B49+1,-1,Helligdage!$A$2:$A$999))))</f>
        <v>45016</v>
      </c>
      <c r="B49" s="26">
        <f t="shared" si="10"/>
        <v>45016</v>
      </c>
      <c r="C49" s="14" t="str">
        <f t="shared" si="11"/>
        <v>R</v>
      </c>
      <c r="D49" s="15">
        <f>IF(C49=0,"-",IF(DAY(B49)=1,IF(E48&gt;=$B$10,$B$10,E48+SUM(G49:INDEX(G45:G49,MATCH("R",C45:C49,0)+1))),0))</f>
        <v>0</v>
      </c>
      <c r="E49" s="16">
        <f t="shared" si="2"/>
        <v>201783.56513517603</v>
      </c>
      <c r="F49" s="50">
        <f t="shared" si="9"/>
        <v>31</v>
      </c>
      <c r="G49" s="16">
        <f t="shared" si="6"/>
        <v>213.54617824711241</v>
      </c>
      <c r="H49" s="15">
        <f t="shared" si="12"/>
        <v>-636.84239918626974</v>
      </c>
      <c r="I49" s="32">
        <f t="shared" si="13"/>
        <v>49.756259531577193</v>
      </c>
      <c r="J49" s="18">
        <f t="shared" ref="J49:J80" si="14">D49</f>
        <v>0</v>
      </c>
      <c r="K49" s="7">
        <f t="shared" si="8"/>
        <v>-3.2202445668832893</v>
      </c>
      <c r="L49" s="13">
        <f t="shared" ref="L49:L80" si="15">IF(A49&lt;&gt;"-",(A49-A48)/(365+IF(MOD(YEAR(A49),4),0,1))+L48,0)</f>
        <v>2.0410958904109591</v>
      </c>
      <c r="M49" s="13">
        <f t="shared" ref="M49:M80" si="16">D49</f>
        <v>0</v>
      </c>
      <c r="N49" s="13">
        <f t="shared" ref="N49:N80" si="17">IF(C49=0,0,M49*(1+$L$10)^-L49)</f>
        <v>0</v>
      </c>
    </row>
    <row r="50" spans="1:17" x14ac:dyDescent="0.25">
      <c r="A50" s="26">
        <f>IF(B50="-","-",IF(DAY(B50)=1,WORKDAY(B50-1,1,Helligdage!$A$2:$A$999),IF(MONTH(B50)=12,WORKDAY(B50,-1,Helligdage!$A$2:$A$999),WORKDAY(B50+1,-1,Helligdage!$A$2:$A$999))))</f>
        <v>45019</v>
      </c>
      <c r="B50" s="26">
        <f t="shared" si="10"/>
        <v>45017</v>
      </c>
      <c r="C50" s="14">
        <f t="shared" si="11"/>
        <v>25</v>
      </c>
      <c r="D50" s="15">
        <f>IF(C50=0,"-",IF(DAY(B50)=1,IF(E49&gt;=$B$10,$B$10,E49+SUM(G50:INDEX(G46:G50,MATCH("R",C46:C50,0)+1))),0))</f>
        <v>5413.11</v>
      </c>
      <c r="E50" s="16">
        <f t="shared" si="2"/>
        <v>196370.45513517605</v>
      </c>
      <c r="F50" s="50">
        <f t="shared" si="9"/>
        <v>2</v>
      </c>
      <c r="G50" s="16">
        <f t="shared" si="6"/>
        <v>13.820792132546305</v>
      </c>
      <c r="H50" s="15">
        <f t="shared" si="12"/>
        <v>5413.11</v>
      </c>
      <c r="I50" s="32">
        <f t="shared" si="13"/>
        <v>3.2202445668832893</v>
      </c>
      <c r="J50" s="18">
        <f t="shared" si="14"/>
        <v>5413.11</v>
      </c>
      <c r="K50" s="7">
        <f t="shared" ref="K50:K81" si="18">IF(C50=0,"-",J50-I51)</f>
        <v>5369.2359983115784</v>
      </c>
      <c r="L50" s="13">
        <f t="shared" si="15"/>
        <v>2.0493150684931507</v>
      </c>
      <c r="M50" s="13">
        <f t="shared" si="16"/>
        <v>5413.11</v>
      </c>
      <c r="N50" s="13">
        <f t="shared" si="17"/>
        <v>4936.2993338880387</v>
      </c>
    </row>
    <row r="51" spans="1:17" x14ac:dyDescent="0.25">
      <c r="A51" s="26">
        <f>IF(B51="-","-",IF(DAY(B51)=1,WORKDAY(B51-1,1,Helligdage!$A$2:$A$999),IF(MONTH(B51)=12,WORKDAY(B51,-1,Helligdage!$A$2:$A$999),WORKDAY(B51+1,-1,Helligdage!$A$2:$A$999))))</f>
        <v>45047</v>
      </c>
      <c r="B51" s="26">
        <f t="shared" si="10"/>
        <v>45047</v>
      </c>
      <c r="C51" s="14">
        <f t="shared" si="11"/>
        <v>26</v>
      </c>
      <c r="D51" s="15">
        <f>IF(C51=0,"-",IF(DAY(B51)=1,IF(E50&gt;=$B$10,$B$10,E50+SUM(G51:INDEX(G47:G51,MATCH("R",C47:C51,0)+1))),0))</f>
        <v>5413.11</v>
      </c>
      <c r="E51" s="16">
        <f t="shared" si="2"/>
        <v>190957.34513517606</v>
      </c>
      <c r="F51" s="50">
        <f t="shared" si="9"/>
        <v>28</v>
      </c>
      <c r="G51" s="16">
        <f t="shared" si="6"/>
        <v>188.30043643099074</v>
      </c>
      <c r="H51" s="15">
        <f t="shared" si="12"/>
        <v>5413.11</v>
      </c>
      <c r="I51" s="32">
        <f t="shared" si="13"/>
        <v>43.874001688420847</v>
      </c>
      <c r="J51" s="18">
        <f t="shared" si="14"/>
        <v>5413.11</v>
      </c>
      <c r="K51" s="7">
        <f t="shared" si="18"/>
        <v>5365.874215619473</v>
      </c>
      <c r="L51" s="13">
        <f t="shared" si="15"/>
        <v>2.1260273972602741</v>
      </c>
      <c r="M51" s="13">
        <f t="shared" si="16"/>
        <v>5413.11</v>
      </c>
      <c r="N51" s="13">
        <f t="shared" si="17"/>
        <v>4919.2904203721773</v>
      </c>
    </row>
    <row r="52" spans="1:17" x14ac:dyDescent="0.25">
      <c r="A52" s="26">
        <f>IF(B52="-","-",IF(DAY(B52)=1,WORKDAY(B52-1,1,Helligdage!$A$2:$A$999),IF(MONTH(B52)=12,WORKDAY(B52,-1,Helligdage!$A$2:$A$999),WORKDAY(B52+1,-1,Helligdage!$A$2:$A$999))))</f>
        <v>45078</v>
      </c>
      <c r="B52" s="26">
        <f t="shared" si="10"/>
        <v>45078</v>
      </c>
      <c r="C52" s="14">
        <f t="shared" si="11"/>
        <v>27</v>
      </c>
      <c r="D52" s="15">
        <f>IF(C52=0,"-",IF(DAY(B52)=1,IF(E51&gt;=$B$10,$B$10,E51+SUM(G52:INDEX(G48:G52,MATCH("R",C48:C52,0)+1))),0))</f>
        <v>5413.11</v>
      </c>
      <c r="E52" s="16">
        <f t="shared" si="2"/>
        <v>185544.23513517607</v>
      </c>
      <c r="F52" s="50">
        <f t="shared" si="9"/>
        <v>31</v>
      </c>
      <c r="G52" s="16">
        <f t="shared" si="6"/>
        <v>202.72868832844034</v>
      </c>
      <c r="H52" s="15">
        <f t="shared" si="12"/>
        <v>5413.11</v>
      </c>
      <c r="I52" s="32">
        <f t="shared" si="13"/>
        <v>47.235784380526603</v>
      </c>
      <c r="J52" s="18">
        <f t="shared" si="14"/>
        <v>5413.11</v>
      </c>
      <c r="K52" s="7">
        <f t="shared" si="18"/>
        <v>5368.6937601508598</v>
      </c>
      <c r="L52" s="13">
        <f t="shared" si="15"/>
        <v>2.2109589041095892</v>
      </c>
      <c r="M52" s="13">
        <f t="shared" si="16"/>
        <v>5413.11</v>
      </c>
      <c r="N52" s="13">
        <f t="shared" si="17"/>
        <v>4900.5274775616981</v>
      </c>
    </row>
    <row r="53" spans="1:17" x14ac:dyDescent="0.25">
      <c r="A53" s="26">
        <f>IF(B53="-","-",IF(DAY(B53)=1,WORKDAY(B53-1,1,Helligdage!$A$2:$A$999),IF(MONTH(B53)=12,WORKDAY(B53,-1,Helligdage!$A$2:$A$999),WORKDAY(B53+1,-1,Helligdage!$A$2:$A$999))))</f>
        <v>45107</v>
      </c>
      <c r="B53" s="26">
        <f t="shared" si="10"/>
        <v>45107</v>
      </c>
      <c r="C53" s="14" t="str">
        <f t="shared" si="11"/>
        <v>R</v>
      </c>
      <c r="D53" s="15">
        <f>IF(C53=0,"-",IF(DAY(B53)=1,IF(E52&gt;=$B$10,$B$10,E52+SUM(G53:INDEX(G49:G53,MATCH("R",C49:C53,0)+1))),0))</f>
        <v>0</v>
      </c>
      <c r="E53" s="16">
        <f t="shared" si="2"/>
        <v>186139.71269090555</v>
      </c>
      <c r="F53" s="50">
        <f t="shared" si="9"/>
        <v>30</v>
      </c>
      <c r="G53" s="16">
        <f t="shared" si="6"/>
        <v>190.62763883750964</v>
      </c>
      <c r="H53" s="15">
        <f t="shared" si="12"/>
        <v>-595.47755572948699</v>
      </c>
      <c r="I53" s="32">
        <f t="shared" si="13"/>
        <v>44.41623984913975</v>
      </c>
      <c r="J53" s="18">
        <f t="shared" si="14"/>
        <v>0</v>
      </c>
      <c r="K53" s="7">
        <f t="shared" si="18"/>
        <v>-2.9705858258206166</v>
      </c>
      <c r="L53" s="13">
        <f t="shared" si="15"/>
        <v>2.2904109589041095</v>
      </c>
      <c r="M53" s="13">
        <f t="shared" si="16"/>
        <v>0</v>
      </c>
      <c r="N53" s="13">
        <f t="shared" si="17"/>
        <v>0</v>
      </c>
    </row>
    <row r="54" spans="1:17" x14ac:dyDescent="0.25">
      <c r="A54" s="26">
        <f>IF(B54="-","-",IF(DAY(B54)=1,WORKDAY(B54-1,1,Helligdage!$A$2:$A$999),IF(MONTH(B54)=12,WORKDAY(B54,-1,Helligdage!$A$2:$A$999),WORKDAY(B54+1,-1,Helligdage!$A$2:$A$999))))</f>
        <v>45110</v>
      </c>
      <c r="B54" s="26">
        <f t="shared" si="10"/>
        <v>45108</v>
      </c>
      <c r="C54" s="14">
        <f t="shared" si="11"/>
        <v>28</v>
      </c>
      <c r="D54" s="15">
        <f>IF(C54=0,"-",IF(DAY(B54)=1,IF(E53&gt;=$B$10,$B$10,E53+SUM(G54:INDEX(G50:G54,MATCH("R",C50:C54,0)+1))),0))</f>
        <v>5413.11</v>
      </c>
      <c r="E54" s="16">
        <f t="shared" si="2"/>
        <v>180726.60269090557</v>
      </c>
      <c r="F54" s="50">
        <f t="shared" si="9"/>
        <v>2</v>
      </c>
      <c r="G54" s="16">
        <f t="shared" si="6"/>
        <v>12.749295389788053</v>
      </c>
      <c r="H54" s="15">
        <f t="shared" si="12"/>
        <v>5413.11</v>
      </c>
      <c r="I54" s="32">
        <f t="shared" si="13"/>
        <v>2.9705858258206166</v>
      </c>
      <c r="J54" s="18">
        <f t="shared" si="14"/>
        <v>5413.11</v>
      </c>
      <c r="K54" s="7">
        <f t="shared" si="18"/>
        <v>5371.2891214252586</v>
      </c>
      <c r="L54" s="13">
        <f t="shared" si="15"/>
        <v>2.2986301369863011</v>
      </c>
      <c r="M54" s="13">
        <f t="shared" si="16"/>
        <v>5413.11</v>
      </c>
      <c r="N54" s="13">
        <f t="shared" si="17"/>
        <v>4881.2343402949455</v>
      </c>
    </row>
    <row r="55" spans="1:17" x14ac:dyDescent="0.25">
      <c r="A55" s="26">
        <f>IF(B55="-","-",IF(DAY(B55)=1,WORKDAY(B55-1,1,Helligdage!$A$2:$A$999),IF(MONTH(B55)=12,WORKDAY(B55,-1,Helligdage!$A$2:$A$999),WORKDAY(B55+1,-1,Helligdage!$A$2:$A$999))))</f>
        <v>45139</v>
      </c>
      <c r="B55" s="26">
        <f t="shared" si="10"/>
        <v>45139</v>
      </c>
      <c r="C55" s="14">
        <f t="shared" si="11"/>
        <v>29</v>
      </c>
      <c r="D55" s="15">
        <f>IF(C55=0,"-",IF(DAY(B55)=1,IF(E54&gt;=$B$10,$B$10,E54+SUM(G55:INDEX(G51:G55,MATCH("R",C51:C55,0)+1))),0))</f>
        <v>5413.11</v>
      </c>
      <c r="E55" s="16">
        <f t="shared" si="2"/>
        <v>175313.49269090558</v>
      </c>
      <c r="F55" s="50">
        <f t="shared" si="9"/>
        <v>29</v>
      </c>
      <c r="G55" s="16">
        <f t="shared" si="6"/>
        <v>179.4887492478172</v>
      </c>
      <c r="H55" s="15">
        <f t="shared" si="12"/>
        <v>5413.11</v>
      </c>
      <c r="I55" s="32">
        <f t="shared" si="13"/>
        <v>41.820878574741407</v>
      </c>
      <c r="J55" s="18">
        <f t="shared" si="14"/>
        <v>5413.11</v>
      </c>
      <c r="K55" s="7">
        <f t="shared" si="18"/>
        <v>5369.7439261059444</v>
      </c>
      <c r="L55" s="13">
        <f t="shared" si="15"/>
        <v>2.3780821917808215</v>
      </c>
      <c r="M55" s="13">
        <f t="shared" si="16"/>
        <v>5413.11</v>
      </c>
      <c r="N55" s="13">
        <f t="shared" si="17"/>
        <v>4863.8155513259244</v>
      </c>
      <c r="Q55" s="12"/>
    </row>
    <row r="56" spans="1:17" x14ac:dyDescent="0.25">
      <c r="A56" s="26">
        <f>IF(B56="-","-",IF(DAY(B56)=1,WORKDAY(B56-1,1,Helligdage!$A$2:$A$999),IF(MONTH(B56)=12,WORKDAY(B56,-1,Helligdage!$A$2:$A$999),WORKDAY(B56+1,-1,Helligdage!$A$2:$A$999))))</f>
        <v>45170</v>
      </c>
      <c r="B56" s="26">
        <f t="shared" si="10"/>
        <v>45170</v>
      </c>
      <c r="C56" s="14">
        <f t="shared" si="11"/>
        <v>30</v>
      </c>
      <c r="D56" s="15">
        <f>IF(C56=0,"-",IF(DAY(B56)=1,IF(E55&gt;=$B$10,$B$10,E55+SUM(G56:INDEX(G52:G56,MATCH("R",C52:C56,0)+1))),0))</f>
        <v>5413.11</v>
      </c>
      <c r="E56" s="16">
        <f t="shared" si="2"/>
        <v>169900.38269090559</v>
      </c>
      <c r="F56" s="50">
        <f t="shared" si="9"/>
        <v>31</v>
      </c>
      <c r="G56" s="16">
        <f t="shared" si="6"/>
        <v>186.12048881568742</v>
      </c>
      <c r="H56" s="15">
        <f t="shared" si="12"/>
        <v>5413.11</v>
      </c>
      <c r="I56" s="32">
        <f t="shared" si="13"/>
        <v>43.36607389405517</v>
      </c>
      <c r="J56" s="18">
        <f t="shared" si="14"/>
        <v>5413.11</v>
      </c>
      <c r="K56" s="7">
        <f t="shared" si="18"/>
        <v>5372.4386412668</v>
      </c>
      <c r="L56" s="13">
        <f t="shared" si="15"/>
        <v>2.4630136986301365</v>
      </c>
      <c r="M56" s="13">
        <f t="shared" si="16"/>
        <v>5413.11</v>
      </c>
      <c r="N56" s="13">
        <f t="shared" si="17"/>
        <v>4845.2641983396652</v>
      </c>
    </row>
    <row r="57" spans="1:17" x14ac:dyDescent="0.25">
      <c r="A57" s="26">
        <f>IF(B57="-","-",IF(DAY(B57)=1,WORKDAY(B57-1,1,Helligdage!$A$2:$A$999),IF(MONTH(B57)=12,WORKDAY(B57,-1,Helligdage!$A$2:$A$999),WORKDAY(B57+1,-1,Helligdage!$A$2:$A$999))))</f>
        <v>45198</v>
      </c>
      <c r="B57" s="26">
        <f t="shared" si="10"/>
        <v>45199</v>
      </c>
      <c r="C57" s="14" t="str">
        <f t="shared" si="11"/>
        <v>R</v>
      </c>
      <c r="D57" s="15">
        <f>IF(C57=0,"-",IF(DAY(B57)=1,IF(E56&gt;=$B$10,$B$10,E56+SUM(G57:INDEX(G53:G57,MATCH("R",C53:C57,0)+1))),0))</f>
        <v>0</v>
      </c>
      <c r="E57" s="16">
        <f t="shared" si="2"/>
        <v>170453.29641205503</v>
      </c>
      <c r="F57" s="50">
        <f t="shared" si="9"/>
        <v>30</v>
      </c>
      <c r="G57" s="16">
        <f t="shared" si="6"/>
        <v>174.55518769613587</v>
      </c>
      <c r="H57" s="15">
        <f t="shared" si="12"/>
        <v>-552.91372114942851</v>
      </c>
      <c r="I57" s="32">
        <f t="shared" si="13"/>
        <v>40.671358733199661</v>
      </c>
      <c r="J57" s="18">
        <f t="shared" si="14"/>
        <v>0</v>
      </c>
      <c r="K57" s="7">
        <f t="shared" si="18"/>
        <v>-1.3601239063016721</v>
      </c>
      <c r="L57" s="13">
        <f t="shared" si="15"/>
        <v>2.5397260273972599</v>
      </c>
      <c r="M57" s="13">
        <f t="shared" si="16"/>
        <v>0</v>
      </c>
      <c r="N57" s="13">
        <f t="shared" si="17"/>
        <v>0</v>
      </c>
    </row>
    <row r="58" spans="1:17" x14ac:dyDescent="0.25">
      <c r="A58" s="26">
        <f>IF(B58="-","-",IF(DAY(B58)=1,WORKDAY(B58-1,1,Helligdage!$A$2:$A$999),IF(MONTH(B58)=12,WORKDAY(B58,-1,Helligdage!$A$2:$A$999),WORKDAY(B58+1,-1,Helligdage!$A$2:$A$999))))</f>
        <v>45201</v>
      </c>
      <c r="B58" s="26">
        <f t="shared" si="10"/>
        <v>45200</v>
      </c>
      <c r="C58" s="14">
        <f t="shared" si="11"/>
        <v>31</v>
      </c>
      <c r="D58" s="15">
        <f>IF(C58=0,"-",IF(DAY(B58)=1,IF(E57&gt;=$B$10,$B$10,E57+SUM(G58:INDEX(G54:G58,MATCH("R",C54:C58,0)+1))),0))</f>
        <v>5413.11</v>
      </c>
      <c r="E58" s="16">
        <f t="shared" si="2"/>
        <v>165040.18641205505</v>
      </c>
      <c r="F58" s="50">
        <f t="shared" si="9"/>
        <v>1</v>
      </c>
      <c r="G58" s="16">
        <f t="shared" si="6"/>
        <v>5.8374416579470907</v>
      </c>
      <c r="H58" s="15">
        <f t="shared" si="12"/>
        <v>5413.11</v>
      </c>
      <c r="I58" s="32">
        <f t="shared" si="13"/>
        <v>1.3601239063016721</v>
      </c>
      <c r="J58" s="18">
        <f t="shared" si="14"/>
        <v>5413.11</v>
      </c>
      <c r="K58" s="7">
        <f t="shared" si="18"/>
        <v>5373.6020923623191</v>
      </c>
      <c r="L58" s="13">
        <f t="shared" si="15"/>
        <v>2.5479452054794516</v>
      </c>
      <c r="M58" s="13">
        <f t="shared" si="16"/>
        <v>5413.11</v>
      </c>
      <c r="N58" s="13">
        <f t="shared" si="17"/>
        <v>4826.7836031142597</v>
      </c>
    </row>
    <row r="59" spans="1:17" x14ac:dyDescent="0.25">
      <c r="A59" s="26">
        <f>IF(B59="-","-",IF(DAY(B59)=1,WORKDAY(B59-1,1,Helligdage!$A$2:$A$999),IF(MONTH(B59)=12,WORKDAY(B59,-1,Helligdage!$A$2:$A$999),WORKDAY(B59+1,-1,Helligdage!$A$2:$A$999))))</f>
        <v>45231</v>
      </c>
      <c r="B59" s="26">
        <f t="shared" si="10"/>
        <v>45231</v>
      </c>
      <c r="C59" s="14">
        <f t="shared" si="11"/>
        <v>32</v>
      </c>
      <c r="D59" s="15">
        <f>IF(C59=0,"-",IF(DAY(B59)=1,IF(E58&gt;=$B$10,$B$10,E58+SUM(G59:INDEX(G55:G59,MATCH("R",C55:C59,0)+1))),0))</f>
        <v>5413.11</v>
      </c>
      <c r="E59" s="16">
        <f t="shared" si="2"/>
        <v>159627.07641205506</v>
      </c>
      <c r="F59" s="50">
        <f t="shared" si="9"/>
        <v>30</v>
      </c>
      <c r="G59" s="16">
        <f t="shared" si="6"/>
        <v>169.56183535485107</v>
      </c>
      <c r="H59" s="15">
        <f t="shared" si="12"/>
        <v>5413.11</v>
      </c>
      <c r="I59" s="32">
        <f t="shared" si="13"/>
        <v>39.507907637680304</v>
      </c>
      <c r="J59" s="18">
        <f t="shared" si="14"/>
        <v>5413.11</v>
      </c>
      <c r="K59" s="7">
        <f t="shared" si="18"/>
        <v>5374.8979019136896</v>
      </c>
      <c r="L59" s="13">
        <f t="shared" si="15"/>
        <v>2.6301369863013693</v>
      </c>
      <c r="M59" s="13">
        <f t="shared" si="16"/>
        <v>5413.11</v>
      </c>
      <c r="N59" s="13">
        <f t="shared" si="17"/>
        <v>4808.9662727272189</v>
      </c>
    </row>
    <row r="60" spans="1:17" x14ac:dyDescent="0.25">
      <c r="A60" s="26">
        <f>IF(B60="-","-",IF(DAY(B60)=1,WORKDAY(B60-1,1,Helligdage!$A$2:$A$999),IF(MONTH(B60)=12,WORKDAY(B60,-1,Helligdage!$A$2:$A$999),WORKDAY(B60+1,-1,Helligdage!$A$2:$A$999))))</f>
        <v>45261</v>
      </c>
      <c r="B60" s="26">
        <f t="shared" si="10"/>
        <v>45261</v>
      </c>
      <c r="C60" s="14">
        <f t="shared" si="11"/>
        <v>33</v>
      </c>
      <c r="D60" s="15">
        <f>IF(C60=0,"-",IF(DAY(B60)=1,IF(E59&gt;=$B$10,$B$10,E59+SUM(G60:INDEX(G56:G60,MATCH("R",C56:C60,0)+1))),0))</f>
        <v>5413.11</v>
      </c>
      <c r="E60" s="16">
        <f t="shared" si="2"/>
        <v>154213.96641205507</v>
      </c>
      <c r="F60" s="50">
        <f t="shared" si="9"/>
        <v>30</v>
      </c>
      <c r="G60" s="16">
        <f t="shared" si="6"/>
        <v>164.00042097128943</v>
      </c>
      <c r="H60" s="15">
        <f t="shared" si="12"/>
        <v>5413.11</v>
      </c>
      <c r="I60" s="32">
        <f t="shared" si="13"/>
        <v>38.212098086310441</v>
      </c>
      <c r="J60" s="18">
        <f t="shared" si="14"/>
        <v>5413.11</v>
      </c>
      <c r="K60" s="7">
        <f t="shared" si="18"/>
        <v>5374.9631685138947</v>
      </c>
      <c r="L60" s="13">
        <f t="shared" si="15"/>
        <v>2.712328767123287</v>
      </c>
      <c r="M60" s="13">
        <f t="shared" si="16"/>
        <v>5413.11</v>
      </c>
      <c r="N60" s="13">
        <f t="shared" si="17"/>
        <v>4791.2147122789656</v>
      </c>
    </row>
    <row r="61" spans="1:17" x14ac:dyDescent="0.25">
      <c r="A61" s="26">
        <f>IF(B61="-","-",IF(DAY(B61)=1,WORKDAY(B61-1,1,Helligdage!$A$2:$A$999),IF(MONTH(B61)=12,WORKDAY(B61,-1,Helligdage!$A$2:$A$999),WORKDAY(B61+1,-1,Helligdage!$A$2:$A$999))))</f>
        <v>45289</v>
      </c>
      <c r="B61" s="26">
        <f t="shared" si="10"/>
        <v>45291</v>
      </c>
      <c r="C61" s="14" t="str">
        <f t="shared" si="11"/>
        <v>R</v>
      </c>
      <c r="D61" s="15">
        <f>IF(C61=0,"-",IF(DAY(B61)=1,IF(E60&gt;=$B$10,$B$10,E60+SUM(G61:INDEX(G57:G61,MATCH("R",C57:C61,0)+1))),0))</f>
        <v>0</v>
      </c>
      <c r="E61" s="16">
        <f t="shared" si="2"/>
        <v>154717.08641684649</v>
      </c>
      <c r="F61" s="50">
        <f t="shared" si="9"/>
        <v>31</v>
      </c>
      <c r="G61" s="16">
        <f t="shared" si="6"/>
        <v>163.72030680731874</v>
      </c>
      <c r="H61" s="15">
        <f t="shared" si="12"/>
        <v>-503.12000479140636</v>
      </c>
      <c r="I61" s="32">
        <f t="shared" si="13"/>
        <v>38.14683148610527</v>
      </c>
      <c r="J61" s="18">
        <f t="shared" si="14"/>
        <v>0</v>
      </c>
      <c r="K61" s="7">
        <f t="shared" si="18"/>
        <v>-1.2311844649974466</v>
      </c>
      <c r="L61" s="13">
        <f t="shared" si="15"/>
        <v>2.7890410958904104</v>
      </c>
      <c r="M61" s="13">
        <f t="shared" si="16"/>
        <v>0</v>
      </c>
      <c r="N61" s="13">
        <f t="shared" si="17"/>
        <v>0</v>
      </c>
    </row>
    <row r="62" spans="1:17" x14ac:dyDescent="0.25">
      <c r="A62" s="26">
        <f>IF(B62="-","-",IF(DAY(B62)=1,WORKDAY(B62-1,1,Helligdage!$A$2:$A$999),IF(MONTH(B62)=12,WORKDAY(B62,-1,Helligdage!$A$2:$A$999),WORKDAY(B62+1,-1,Helligdage!$A$2:$A$999))))</f>
        <v>45293</v>
      </c>
      <c r="B62" s="26">
        <f t="shared" si="10"/>
        <v>45292</v>
      </c>
      <c r="C62" s="14">
        <f t="shared" si="11"/>
        <v>34</v>
      </c>
      <c r="D62" s="15">
        <f>IF(C62=0,"-",IF(DAY(B62)=1,IF(E61&gt;=$B$10,$B$10,E61+SUM(G62:INDEX(G58:G62,MATCH("R",C58:C62,0)+1))),0))</f>
        <v>5413.11</v>
      </c>
      <c r="E62" s="16">
        <f t="shared" si="2"/>
        <v>149303.9764168465</v>
      </c>
      <c r="F62" s="50">
        <f t="shared" si="9"/>
        <v>1</v>
      </c>
      <c r="G62" s="16">
        <f t="shared" si="6"/>
        <v>5.284053497843118</v>
      </c>
      <c r="H62" s="15">
        <f t="shared" si="12"/>
        <v>5413.11</v>
      </c>
      <c r="I62" s="32">
        <f t="shared" si="13"/>
        <v>1.2311844649974466</v>
      </c>
      <c r="J62" s="18">
        <f t="shared" si="14"/>
        <v>5413.11</v>
      </c>
      <c r="K62" s="7">
        <f t="shared" si="18"/>
        <v>5377.4667351381913</v>
      </c>
      <c r="L62" s="13">
        <f t="shared" si="15"/>
        <v>2.7999700576390443</v>
      </c>
      <c r="M62" s="13">
        <f t="shared" si="16"/>
        <v>5413.11</v>
      </c>
      <c r="N62" s="13">
        <f t="shared" si="17"/>
        <v>4772.3583635407376</v>
      </c>
    </row>
    <row r="63" spans="1:17" x14ac:dyDescent="0.25">
      <c r="A63" s="26">
        <f>IF(B63="-","-",IF(DAY(B63)=1,WORKDAY(B63-1,1,Helligdage!$A$2:$A$999),IF(MONTH(B63)=12,WORKDAY(B63,-1,Helligdage!$A$2:$A$999),WORKDAY(B63+1,-1,Helligdage!$A$2:$A$999))))</f>
        <v>45323</v>
      </c>
      <c r="B63" s="26">
        <f t="shared" si="10"/>
        <v>45323</v>
      </c>
      <c r="C63" s="14">
        <f t="shared" si="11"/>
        <v>35</v>
      </c>
      <c r="D63" s="15">
        <f>IF(C63=0,"-",IF(DAY(B63)=1,IF(E62&gt;=$B$10,$B$10,E62+SUM(G63:INDEX(G59:G63,MATCH("R",C59:C63,0)+1))),0))</f>
        <v>5413.11</v>
      </c>
      <c r="E63" s="16">
        <f t="shared" si="2"/>
        <v>143890.86641684652</v>
      </c>
      <c r="F63" s="50">
        <f t="shared" si="9"/>
        <v>30</v>
      </c>
      <c r="G63" s="16">
        <f t="shared" si="6"/>
        <v>152.97538567299847</v>
      </c>
      <c r="H63" s="15">
        <f t="shared" si="12"/>
        <v>5413.11</v>
      </c>
      <c r="I63" s="32">
        <f t="shared" si="13"/>
        <v>35.643264861808646</v>
      </c>
      <c r="J63" s="18">
        <f t="shared" si="14"/>
        <v>5413.11</v>
      </c>
      <c r="K63" s="7">
        <f t="shared" si="18"/>
        <v>5379.9040374187625</v>
      </c>
      <c r="L63" s="13">
        <f t="shared" si="15"/>
        <v>2.8819372707537982</v>
      </c>
      <c r="M63" s="13">
        <f t="shared" si="16"/>
        <v>5413.11</v>
      </c>
      <c r="N63" s="13">
        <f t="shared" si="17"/>
        <v>4754.7899791806585</v>
      </c>
    </row>
    <row r="64" spans="1:17" x14ac:dyDescent="0.25">
      <c r="A64" s="26">
        <f>IF(B64="-","-",IF(DAY(B64)=1,WORKDAY(B64-1,1,Helligdage!$A$2:$A$999),IF(MONTH(B64)=12,WORKDAY(B64,-1,Helligdage!$A$2:$A$999),WORKDAY(B64+1,-1,Helligdage!$A$2:$A$999))))</f>
        <v>45352</v>
      </c>
      <c r="B64" s="26">
        <f t="shared" si="10"/>
        <v>45352</v>
      </c>
      <c r="C64" s="14">
        <f t="shared" si="11"/>
        <v>36</v>
      </c>
      <c r="D64" s="15">
        <f>IF(C64=0,"-",IF(DAY(B64)=1,IF(E63&gt;=$B$10,$B$10,E63+SUM(G64:INDEX(G60:G64,MATCH("R",C60:C64,0)+1))),0))</f>
        <v>5413.11</v>
      </c>
      <c r="E64" s="16">
        <f t="shared" si="2"/>
        <v>138477.75641684653</v>
      </c>
      <c r="F64" s="50">
        <f t="shared" si="9"/>
        <v>29</v>
      </c>
      <c r="G64" s="16">
        <f t="shared" si="6"/>
        <v>142.51486086367998</v>
      </c>
      <c r="H64" s="15">
        <f t="shared" si="12"/>
        <v>5413.11</v>
      </c>
      <c r="I64" s="32">
        <f t="shared" si="13"/>
        <v>33.205962581237436</v>
      </c>
      <c r="J64" s="18">
        <f t="shared" si="14"/>
        <v>5413.11</v>
      </c>
      <c r="K64" s="7">
        <f t="shared" si="18"/>
        <v>5378.9493157582347</v>
      </c>
      <c r="L64" s="13">
        <f t="shared" si="15"/>
        <v>2.9611722434313941</v>
      </c>
      <c r="M64" s="13">
        <f t="shared" si="16"/>
        <v>5413.11</v>
      </c>
      <c r="N64" s="13">
        <f t="shared" si="17"/>
        <v>4737.8686865038835</v>
      </c>
    </row>
    <row r="65" spans="1:14" x14ac:dyDescent="0.25">
      <c r="A65" s="26">
        <f>IF(B65="-","-",IF(DAY(B65)=1,WORKDAY(B65-1,1,Helligdage!$A$2:$A$999),IF(MONTH(B65)=12,WORKDAY(B65,-1,Helligdage!$A$2:$A$999),WORKDAY(B65+1,-1,Helligdage!$A$2:$A$999))))</f>
        <v>45378</v>
      </c>
      <c r="B65" s="26">
        <f t="shared" si="10"/>
        <v>45382</v>
      </c>
      <c r="C65" s="14" t="str">
        <f t="shared" si="11"/>
        <v>R</v>
      </c>
      <c r="D65" s="15">
        <f>IF(C65=0,"-",IF(DAY(B65)=1,IF(E64&gt;=$B$10,$B$10,E64+SUM(G65:INDEX(G61:G65,MATCH("R",C61:C65,0)+1))),0))</f>
        <v>0</v>
      </c>
      <c r="E65" s="16">
        <f t="shared" si="2"/>
        <v>138925.14309560109</v>
      </c>
      <c r="F65" s="50">
        <f t="shared" si="9"/>
        <v>31</v>
      </c>
      <c r="G65" s="16">
        <f t="shared" si="6"/>
        <v>146.61237872002192</v>
      </c>
      <c r="H65" s="15">
        <f t="shared" si="12"/>
        <v>-447.38667875454348</v>
      </c>
      <c r="I65" s="32">
        <f t="shared" si="13"/>
        <v>34.160684241765111</v>
      </c>
      <c r="J65" s="18">
        <f t="shared" si="14"/>
        <v>0</v>
      </c>
      <c r="K65" s="7">
        <f t="shared" si="18"/>
        <v>-1.1055177029123995</v>
      </c>
      <c r="L65" s="13">
        <f t="shared" si="15"/>
        <v>3.0322104947975141</v>
      </c>
      <c r="M65" s="13">
        <f t="shared" si="16"/>
        <v>0</v>
      </c>
      <c r="N65" s="13">
        <f t="shared" si="17"/>
        <v>0</v>
      </c>
    </row>
    <row r="66" spans="1:14" x14ac:dyDescent="0.25">
      <c r="A66" s="26">
        <f>IF(B66="-","-",IF(DAY(B66)=1,WORKDAY(B66-1,1,Helligdage!$A$2:$A$999),IF(MONTH(B66)=12,WORKDAY(B66,-1,Helligdage!$A$2:$A$999),WORKDAY(B66+1,-1,Helligdage!$A$2:$A$999))))</f>
        <v>45384</v>
      </c>
      <c r="B66" s="26">
        <f t="shared" si="10"/>
        <v>45383</v>
      </c>
      <c r="C66" s="14">
        <f t="shared" si="11"/>
        <v>37</v>
      </c>
      <c r="D66" s="15">
        <f>IF(C66=0,"-",IF(DAY(B66)=1,IF(E65&gt;=$B$10,$B$10,E65+SUM(G66:INDEX(G62:G66,MATCH("R",C62:C66,0)+1))),0))</f>
        <v>5413.11</v>
      </c>
      <c r="E66" s="16">
        <f t="shared" si="2"/>
        <v>133512.0330956011</v>
      </c>
      <c r="F66" s="50">
        <f t="shared" si="9"/>
        <v>1</v>
      </c>
      <c r="G66" s="16">
        <f t="shared" si="6"/>
        <v>4.7447111712978511</v>
      </c>
      <c r="H66" s="15">
        <f t="shared" si="12"/>
        <v>5413.11</v>
      </c>
      <c r="I66" s="32">
        <f t="shared" si="13"/>
        <v>1.1055177029123995</v>
      </c>
      <c r="J66" s="18">
        <f t="shared" si="14"/>
        <v>5413.11</v>
      </c>
      <c r="K66" s="7">
        <f t="shared" si="18"/>
        <v>5382.2991800673844</v>
      </c>
      <c r="L66" s="13">
        <f t="shared" si="15"/>
        <v>3.0486039374204648</v>
      </c>
      <c r="M66" s="13">
        <f t="shared" si="16"/>
        <v>5413.11</v>
      </c>
      <c r="N66" s="13">
        <f t="shared" si="17"/>
        <v>4719.2667925905325</v>
      </c>
    </row>
    <row r="67" spans="1:14" x14ac:dyDescent="0.25">
      <c r="A67" s="26">
        <f>IF(B67="-","-",IF(DAY(B67)=1,WORKDAY(B67-1,1,Helligdage!$A$2:$A$999),IF(MONTH(B67)=12,WORKDAY(B67,-1,Helligdage!$A$2:$A$999),WORKDAY(B67+1,-1,Helligdage!$A$2:$A$999))))</f>
        <v>45413</v>
      </c>
      <c r="B67" s="26">
        <f t="shared" si="10"/>
        <v>45413</v>
      </c>
      <c r="C67" s="14">
        <f t="shared" si="11"/>
        <v>38</v>
      </c>
      <c r="D67" s="15">
        <f>IF(C67=0,"-",IF(DAY(B67)=1,IF(E66&gt;=$B$10,$B$10,E66+SUM(G67:INDEX(G63:G67,MATCH("R",C63:C67,0)+1))),0))</f>
        <v>5413.11</v>
      </c>
      <c r="E67" s="16">
        <f t="shared" si="2"/>
        <v>128098.9230956011</v>
      </c>
      <c r="F67" s="50">
        <f t="shared" si="9"/>
        <v>29</v>
      </c>
      <c r="G67" s="16">
        <f t="shared" si="6"/>
        <v>132.23527868075249</v>
      </c>
      <c r="H67" s="15">
        <f t="shared" si="12"/>
        <v>5413.11</v>
      </c>
      <c r="I67" s="32">
        <f t="shared" si="13"/>
        <v>30.810819932615331</v>
      </c>
      <c r="J67" s="18">
        <f t="shared" si="14"/>
        <v>5413.11</v>
      </c>
      <c r="K67" s="7">
        <f t="shared" si="18"/>
        <v>5379.4709077977432</v>
      </c>
      <c r="L67" s="13">
        <f t="shared" si="15"/>
        <v>3.1278389100980606</v>
      </c>
      <c r="M67" s="13">
        <f t="shared" si="16"/>
        <v>5413.11</v>
      </c>
      <c r="N67" s="13">
        <f t="shared" si="17"/>
        <v>4702.4719194274976</v>
      </c>
    </row>
    <row r="68" spans="1:14" x14ac:dyDescent="0.25">
      <c r="A68" s="26">
        <f>IF(B68="-","-",IF(DAY(B68)=1,WORKDAY(B68-1,1,Helligdage!$A$2:$A$999),IF(MONTH(B68)=12,WORKDAY(B68,-1,Helligdage!$A$2:$A$999),WORKDAY(B68+1,-1,Helligdage!$A$2:$A$999))))</f>
        <v>45446</v>
      </c>
      <c r="B68" s="26">
        <f t="shared" si="10"/>
        <v>45444</v>
      </c>
      <c r="C68" s="14">
        <f t="shared" si="11"/>
        <v>39</v>
      </c>
      <c r="D68" s="15">
        <f>IF(C68=0,"-",IF(DAY(B68)=1,IF(E67&gt;=$B$10,$B$10,E67+SUM(G68:INDEX(G64:G68,MATCH("R",C64:C68,0)+1))),0))</f>
        <v>5413.11</v>
      </c>
      <c r="E68" s="16">
        <f t="shared" si="2"/>
        <v>122685.8130956011</v>
      </c>
      <c r="F68" s="50">
        <f t="shared" si="9"/>
        <v>33</v>
      </c>
      <c r="G68" s="16">
        <f t="shared" si="6"/>
        <v>144.37378627577993</v>
      </c>
      <c r="H68" s="15">
        <f t="shared" si="12"/>
        <v>5413.11</v>
      </c>
      <c r="I68" s="32">
        <f t="shared" si="13"/>
        <v>33.639092202256727</v>
      </c>
      <c r="J68" s="18">
        <f t="shared" si="14"/>
        <v>5413.11</v>
      </c>
      <c r="K68" s="7">
        <f t="shared" si="18"/>
        <v>5385.7738577651735</v>
      </c>
      <c r="L68" s="13">
        <f t="shared" si="15"/>
        <v>3.2180028445242903</v>
      </c>
      <c r="M68" s="13">
        <f t="shared" si="16"/>
        <v>5413.11</v>
      </c>
      <c r="N68" s="13">
        <f t="shared" si="17"/>
        <v>4683.4332041733505</v>
      </c>
    </row>
    <row r="69" spans="1:14" x14ac:dyDescent="0.25">
      <c r="A69" s="26">
        <f>IF(B69="-","-",IF(DAY(B69)=1,WORKDAY(B69-1,1,Helligdage!$A$2:$A$999),IF(MONTH(B69)=12,WORKDAY(B69,-1,Helligdage!$A$2:$A$999),WORKDAY(B69+1,-1,Helligdage!$A$2:$A$999))))</f>
        <v>45471</v>
      </c>
      <c r="B69" s="26">
        <f t="shared" si="10"/>
        <v>45473</v>
      </c>
      <c r="C69" s="14" t="str">
        <f t="shared" si="11"/>
        <v>R</v>
      </c>
      <c r="D69" s="15">
        <f>IF(C69=0,"-",IF(DAY(B69)=1,IF(E68&gt;=$B$10,$B$10,E68+SUM(G69:INDEX(G65:G69,MATCH("R",C65:C69,0)+1))),0))</f>
        <v>0</v>
      </c>
      <c r="E69" s="16">
        <f t="shared" si="2"/>
        <v>123084.48937059085</v>
      </c>
      <c r="F69" s="50">
        <f t="shared" si="9"/>
        <v>28</v>
      </c>
      <c r="G69" s="16">
        <f t="shared" si="6"/>
        <v>117.32249886191363</v>
      </c>
      <c r="H69" s="15">
        <f t="shared" si="12"/>
        <v>-398.67627498974389</v>
      </c>
      <c r="I69" s="32">
        <f t="shared" si="13"/>
        <v>27.336142234825878</v>
      </c>
      <c r="J69" s="18">
        <f t="shared" si="14"/>
        <v>0</v>
      </c>
      <c r="K69" s="7">
        <f t="shared" si="18"/>
        <v>0</v>
      </c>
      <c r="L69" s="13">
        <f t="shared" si="15"/>
        <v>3.2863088554532522</v>
      </c>
      <c r="M69" s="13">
        <f t="shared" si="16"/>
        <v>0</v>
      </c>
      <c r="N69" s="13">
        <f t="shared" si="17"/>
        <v>0</v>
      </c>
    </row>
    <row r="70" spans="1:14" x14ac:dyDescent="0.25">
      <c r="A70" s="26">
        <f>IF(B70="-","-",IF(DAY(B70)=1,WORKDAY(B70-1,1,Helligdage!$A$2:$A$999),IF(MONTH(B70)=12,WORKDAY(B70,-1,Helligdage!$A$2:$A$999),WORKDAY(B70+1,-1,Helligdage!$A$2:$A$999))))</f>
        <v>45474</v>
      </c>
      <c r="B70" s="26">
        <f t="shared" si="10"/>
        <v>45474</v>
      </c>
      <c r="C70" s="14">
        <f t="shared" si="11"/>
        <v>40</v>
      </c>
      <c r="D70" s="15">
        <f>IF(C70=0,"-",IF(DAY(B70)=1,IF(E69&gt;=$B$10,$B$10,E69+SUM(G70:INDEX(G66:G70,MATCH("R",C66:C70,0)+1))),0))</f>
        <v>5413.11</v>
      </c>
      <c r="E70" s="16">
        <f t="shared" si="2"/>
        <v>117671.37937059085</v>
      </c>
      <c r="F70" s="50">
        <f t="shared" si="9"/>
        <v>0</v>
      </c>
      <c r="G70" s="16">
        <f t="shared" si="6"/>
        <v>0</v>
      </c>
      <c r="H70" s="15">
        <f t="shared" si="12"/>
        <v>5413.11</v>
      </c>
      <c r="I70" s="32">
        <f t="shared" si="13"/>
        <v>0</v>
      </c>
      <c r="J70" s="18">
        <f t="shared" si="14"/>
        <v>5413.11</v>
      </c>
      <c r="K70" s="7">
        <f t="shared" si="18"/>
        <v>5384.08198178983</v>
      </c>
      <c r="L70" s="13">
        <f t="shared" si="15"/>
        <v>3.2945055767647276</v>
      </c>
      <c r="M70" s="13">
        <f t="shared" si="16"/>
        <v>5413.11</v>
      </c>
      <c r="N70" s="13">
        <f t="shared" si="17"/>
        <v>4667.3396027194858</v>
      </c>
    </row>
    <row r="71" spans="1:14" x14ac:dyDescent="0.25">
      <c r="A71" s="26">
        <f>IF(B71="-","-",IF(DAY(B71)=1,WORKDAY(B71-1,1,Helligdage!$A$2:$A$999),IF(MONTH(B71)=12,WORKDAY(B71,-1,Helligdage!$A$2:$A$999),WORKDAY(B71+1,-1,Helligdage!$A$2:$A$999))))</f>
        <v>45505</v>
      </c>
      <c r="B71" s="26">
        <f t="shared" si="10"/>
        <v>45505</v>
      </c>
      <c r="C71" s="14">
        <f t="shared" si="11"/>
        <v>41</v>
      </c>
      <c r="D71" s="15">
        <f>IF(C71=0,"-",IF(DAY(B71)=1,IF(E70&gt;=$B$10,$B$10,E70+SUM(G71:INDEX(G67:G71,MATCH("R",C67:C71,0)+1))),0))</f>
        <v>5413.11</v>
      </c>
      <c r="E71" s="16">
        <f t="shared" si="2"/>
        <v>112258.26937059085</v>
      </c>
      <c r="F71" s="50">
        <f t="shared" si="9"/>
        <v>31</v>
      </c>
      <c r="G71" s="16">
        <f t="shared" si="6"/>
        <v>124.58376914236052</v>
      </c>
      <c r="H71" s="15">
        <f t="shared" si="12"/>
        <v>5413.11</v>
      </c>
      <c r="I71" s="32">
        <f t="shared" si="13"/>
        <v>29.028018210170003</v>
      </c>
      <c r="J71" s="18">
        <f t="shared" si="14"/>
        <v>5413.11</v>
      </c>
      <c r="K71" s="7">
        <f t="shared" si="18"/>
        <v>5384.5240144662866</v>
      </c>
      <c r="L71" s="13">
        <f t="shared" si="15"/>
        <v>3.3792050303166401</v>
      </c>
      <c r="M71" s="13">
        <f t="shared" si="16"/>
        <v>5413.11</v>
      </c>
      <c r="N71" s="13">
        <f t="shared" si="17"/>
        <v>4649.586186340478</v>
      </c>
    </row>
    <row r="72" spans="1:14" x14ac:dyDescent="0.25">
      <c r="A72" s="26">
        <f>IF(B72="-","-",IF(DAY(B72)=1,WORKDAY(B72-1,1,Helligdage!$A$2:$A$999),IF(MONTH(B72)=12,WORKDAY(B72,-1,Helligdage!$A$2:$A$999),WORKDAY(B72+1,-1,Helligdage!$A$2:$A$999))))</f>
        <v>45537</v>
      </c>
      <c r="B72" s="26">
        <f t="shared" si="10"/>
        <v>45536</v>
      </c>
      <c r="C72" s="14">
        <f t="shared" si="11"/>
        <v>42</v>
      </c>
      <c r="D72" s="15">
        <f>IF(C72=0,"-",IF(DAY(B72)=1,IF(E71&gt;=$B$10,$B$10,E71+SUM(G72:INDEX(G68:G72,MATCH("R",C68:C72,0)+1))),0))</f>
        <v>5413.11</v>
      </c>
      <c r="E72" s="16">
        <f t="shared" si="2"/>
        <v>106845.15937059085</v>
      </c>
      <c r="F72" s="50">
        <f t="shared" si="9"/>
        <v>32</v>
      </c>
      <c r="G72" s="16">
        <f t="shared" si="6"/>
        <v>122.68663319190256</v>
      </c>
      <c r="H72" s="15">
        <f t="shared" si="12"/>
        <v>5413.11</v>
      </c>
      <c r="I72" s="32">
        <f t="shared" si="13"/>
        <v>28.585985533713298</v>
      </c>
      <c r="J72" s="18">
        <f t="shared" si="14"/>
        <v>5413.11</v>
      </c>
      <c r="K72" s="7">
        <f t="shared" si="18"/>
        <v>5388.4531440619166</v>
      </c>
      <c r="L72" s="13">
        <f t="shared" si="15"/>
        <v>3.4666367243057112</v>
      </c>
      <c r="M72" s="13">
        <f t="shared" si="16"/>
        <v>5413.11</v>
      </c>
      <c r="N72" s="13">
        <f t="shared" si="17"/>
        <v>4631.3309085558367</v>
      </c>
    </row>
    <row r="73" spans="1:14" x14ac:dyDescent="0.25">
      <c r="A73" s="26">
        <f>IF(B73="-","-",IF(DAY(B73)=1,WORKDAY(B73-1,1,Helligdage!$A$2:$A$999),IF(MONTH(B73)=12,WORKDAY(B73,-1,Helligdage!$A$2:$A$999),WORKDAY(B73+1,-1,Helligdage!$A$2:$A$999))))</f>
        <v>45565</v>
      </c>
      <c r="B73" s="26">
        <f t="shared" si="10"/>
        <v>45565</v>
      </c>
      <c r="C73" s="14" t="str">
        <f t="shared" si="11"/>
        <v>R</v>
      </c>
      <c r="D73" s="15">
        <f>IF(C73=0,"-",IF(DAY(B73)=1,IF(E72&gt;=$B$10,$B$10,E72+SUM(G73:INDEX(G69:G73,MATCH("R",C69:C73,0)+1))),0))</f>
        <v>0</v>
      </c>
      <c r="E73" s="16">
        <f t="shared" si="2"/>
        <v>107198.25318896839</v>
      </c>
      <c r="F73" s="50">
        <f t="shared" si="9"/>
        <v>29</v>
      </c>
      <c r="G73" s="16">
        <f t="shared" si="6"/>
        <v>105.82341604327647</v>
      </c>
      <c r="H73" s="15">
        <f t="shared" si="12"/>
        <v>-353.09381837753955</v>
      </c>
      <c r="I73" s="32">
        <f t="shared" si="13"/>
        <v>24.656855938083417</v>
      </c>
      <c r="J73" s="18">
        <f t="shared" si="14"/>
        <v>0</v>
      </c>
      <c r="K73" s="7">
        <f t="shared" si="18"/>
        <v>0</v>
      </c>
      <c r="L73" s="13">
        <f t="shared" si="15"/>
        <v>3.5431394565461485</v>
      </c>
      <c r="M73" s="13">
        <f t="shared" si="16"/>
        <v>0</v>
      </c>
      <c r="N73" s="13">
        <f t="shared" si="17"/>
        <v>0</v>
      </c>
    </row>
    <row r="74" spans="1:14" x14ac:dyDescent="0.25">
      <c r="A74" s="26">
        <f>IF(B74="-","-",IF(DAY(B74)=1,WORKDAY(B74-1,1,Helligdage!$A$2:$A$999),IF(MONTH(B74)=12,WORKDAY(B74,-1,Helligdage!$A$2:$A$999),WORKDAY(B74+1,-1,Helligdage!$A$2:$A$999))))</f>
        <v>45566</v>
      </c>
      <c r="B74" s="26">
        <f t="shared" si="10"/>
        <v>45566</v>
      </c>
      <c r="C74" s="14">
        <f t="shared" si="11"/>
        <v>43</v>
      </c>
      <c r="D74" s="15">
        <f>IF(C74=0,"-",IF(DAY(B74)=1,IF(E73&gt;=$B$10,$B$10,E73+SUM(G74:INDEX(G70:G74,MATCH("R",C70:C74,0)+1))),0))</f>
        <v>5413.11</v>
      </c>
      <c r="E74" s="16">
        <f t="shared" si="2"/>
        <v>101785.14318896839</v>
      </c>
      <c r="F74" s="50">
        <f t="shared" si="9"/>
        <v>0</v>
      </c>
      <c r="G74" s="16">
        <f t="shared" si="6"/>
        <v>0</v>
      </c>
      <c r="H74" s="15">
        <f t="shared" si="12"/>
        <v>5413.11</v>
      </c>
      <c r="I74" s="32">
        <f t="shared" si="13"/>
        <v>0</v>
      </c>
      <c r="J74" s="18">
        <f t="shared" si="14"/>
        <v>5413.11</v>
      </c>
      <c r="K74" s="7">
        <f t="shared" si="18"/>
        <v>5388.000912252257</v>
      </c>
      <c r="L74" s="13">
        <f t="shared" si="15"/>
        <v>3.5458716969833071</v>
      </c>
      <c r="M74" s="13">
        <f t="shared" si="16"/>
        <v>5413.11</v>
      </c>
      <c r="N74" s="13">
        <f t="shared" si="17"/>
        <v>4614.8489806200469</v>
      </c>
    </row>
    <row r="75" spans="1:14" x14ac:dyDescent="0.25">
      <c r="A75" s="26">
        <f>IF(B75="-","-",IF(DAY(B75)=1,WORKDAY(B75-1,1,Helligdage!$A$2:$A$999),IF(MONTH(B75)=12,WORKDAY(B75,-1,Helligdage!$A$2:$A$999),WORKDAY(B75+1,-1,Helligdage!$A$2:$A$999))))</f>
        <v>45597</v>
      </c>
      <c r="B75" s="26">
        <f t="shared" si="10"/>
        <v>45597</v>
      </c>
      <c r="C75" s="14">
        <f t="shared" si="11"/>
        <v>44</v>
      </c>
      <c r="D75" s="15">
        <f>IF(C75=0,"-",IF(DAY(B75)=1,IF(E74&gt;=$B$10,$B$10,E74+SUM(G75:INDEX(G71:G75,MATCH("R",C71:C75,0)+1))),0))</f>
        <v>5413.11</v>
      </c>
      <c r="E75" s="16">
        <f t="shared" si="2"/>
        <v>96372.033188968388</v>
      </c>
      <c r="F75" s="50">
        <f t="shared" si="9"/>
        <v>31</v>
      </c>
      <c r="G75" s="16">
        <f t="shared" si="6"/>
        <v>107.76432509760997</v>
      </c>
      <c r="H75" s="15">
        <f t="shared" si="12"/>
        <v>5413.11</v>
      </c>
      <c r="I75" s="32">
        <f t="shared" si="13"/>
        <v>25.109087747743125</v>
      </c>
      <c r="J75" s="18">
        <f t="shared" si="14"/>
        <v>5413.11</v>
      </c>
      <c r="K75" s="7">
        <f t="shared" si="18"/>
        <v>5389.3362569766414</v>
      </c>
      <c r="L75" s="13">
        <f t="shared" si="15"/>
        <v>3.6305711505352196</v>
      </c>
      <c r="M75" s="13">
        <f t="shared" si="16"/>
        <v>5413.11</v>
      </c>
      <c r="N75" s="13">
        <f t="shared" si="17"/>
        <v>4597.295225707624</v>
      </c>
    </row>
    <row r="76" spans="1:14" x14ac:dyDescent="0.25">
      <c r="A76" s="26">
        <f>IF(B76="-","-",IF(DAY(B76)=1,WORKDAY(B76-1,1,Helligdage!$A$2:$A$999),IF(MONTH(B76)=12,WORKDAY(B76,-1,Helligdage!$A$2:$A$999),WORKDAY(B76+1,-1,Helligdage!$A$2:$A$999))))</f>
        <v>45628</v>
      </c>
      <c r="B76" s="26">
        <f t="shared" si="10"/>
        <v>45627</v>
      </c>
      <c r="C76" s="14">
        <f t="shared" si="11"/>
        <v>45</v>
      </c>
      <c r="D76" s="15">
        <f>IF(C76=0,"-",IF(DAY(B76)=1,IF(E75&gt;=$B$10,$B$10,E75+SUM(G76:INDEX(G72:G76,MATCH("R",C72:C76,0)+1))),0))</f>
        <v>5413.11</v>
      </c>
      <c r="E76" s="16">
        <f t="shared" si="2"/>
        <v>90958.923188968387</v>
      </c>
      <c r="F76" s="50">
        <f t="shared" si="9"/>
        <v>31</v>
      </c>
      <c r="G76" s="16">
        <f t="shared" si="6"/>
        <v>102.03323185990504</v>
      </c>
      <c r="H76" s="15">
        <f t="shared" si="12"/>
        <v>5413.11</v>
      </c>
      <c r="I76" s="32">
        <f t="shared" si="13"/>
        <v>23.773743023357877</v>
      </c>
      <c r="J76" s="18">
        <f t="shared" si="14"/>
        <v>5413.11</v>
      </c>
      <c r="K76" s="7">
        <f t="shared" si="18"/>
        <v>5391.3954210009942</v>
      </c>
      <c r="L76" s="13">
        <f t="shared" si="15"/>
        <v>3.7152706040871322</v>
      </c>
      <c r="M76" s="13">
        <f t="shared" si="16"/>
        <v>5413.11</v>
      </c>
      <c r="N76" s="13">
        <f t="shared" si="17"/>
        <v>4579.8082409783246</v>
      </c>
    </row>
    <row r="77" spans="1:14" x14ac:dyDescent="0.25">
      <c r="A77" s="26">
        <f>IF(B77="-","-",IF(DAY(B77)=1,WORKDAY(B77-1,1,Helligdage!$A$2:$A$999),IF(MONTH(B77)=12,WORKDAY(B77,-1,Helligdage!$A$2:$A$999),WORKDAY(B77+1,-1,Helligdage!$A$2:$A$999))))</f>
        <v>45656</v>
      </c>
      <c r="B77" s="26">
        <f t="shared" si="10"/>
        <v>45657</v>
      </c>
      <c r="C77" s="14" t="str">
        <f t="shared" si="11"/>
        <v>R</v>
      </c>
      <c r="D77" s="15">
        <f>IF(C77=0,"-",IF(DAY(B77)=1,IF(E76&gt;=$B$10,$B$10,E76+SUM(G77:INDEX(G73:G77,MATCH("R",C73:C77,0)+1))),0))</f>
        <v>0</v>
      </c>
      <c r="E77" s="16">
        <f t="shared" si="2"/>
        <v>91261.916363947385</v>
      </c>
      <c r="F77" s="50">
        <f t="shared" si="9"/>
        <v>30</v>
      </c>
      <c r="G77" s="16">
        <f t="shared" si="6"/>
        <v>93.195618021484009</v>
      </c>
      <c r="H77" s="15">
        <f t="shared" si="12"/>
        <v>-302.99317497899904</v>
      </c>
      <c r="I77" s="32">
        <f t="shared" si="13"/>
        <v>21.714578999005774</v>
      </c>
      <c r="J77" s="18">
        <f t="shared" si="14"/>
        <v>0</v>
      </c>
      <c r="K77" s="7">
        <f t="shared" si="18"/>
        <v>-0.72822008605478572</v>
      </c>
      <c r="L77" s="13">
        <f t="shared" si="15"/>
        <v>3.7917733363275694</v>
      </c>
      <c r="M77" s="13">
        <f t="shared" si="16"/>
        <v>0</v>
      </c>
      <c r="N77" s="13">
        <f t="shared" si="17"/>
        <v>0</v>
      </c>
    </row>
    <row r="78" spans="1:14" x14ac:dyDescent="0.25">
      <c r="A78" s="26">
        <f>IF(B78="-","-",IF(DAY(B78)=1,WORKDAY(B78-1,1,Helligdage!$A$2:$A$999),IF(MONTH(B78)=12,WORKDAY(B78,-1,Helligdage!$A$2:$A$999),WORKDAY(B78+1,-1,Helligdage!$A$2:$A$999))))</f>
        <v>45659</v>
      </c>
      <c r="B78" s="26">
        <f t="shared" si="10"/>
        <v>45658</v>
      </c>
      <c r="C78" s="14">
        <f t="shared" si="11"/>
        <v>46</v>
      </c>
      <c r="D78" s="15">
        <f>IF(C78=0,"-",IF(DAY(B78)=1,IF(E77&gt;=$B$10,$B$10,E77+SUM(G78:INDEX(G74:G78,MATCH("R",C74:C78,0)+1))),0))</f>
        <v>5413.11</v>
      </c>
      <c r="E78" s="16">
        <f t="shared" si="2"/>
        <v>85848.806363947384</v>
      </c>
      <c r="F78" s="50">
        <f t="shared" si="9"/>
        <v>1</v>
      </c>
      <c r="G78" s="16">
        <f t="shared" si="6"/>
        <v>3.1254080946557328</v>
      </c>
      <c r="H78" s="15">
        <f t="shared" si="12"/>
        <v>5413.11</v>
      </c>
      <c r="I78" s="32">
        <f t="shared" si="13"/>
        <v>0.72822008605478572</v>
      </c>
      <c r="J78" s="18">
        <f t="shared" si="14"/>
        <v>5413.11</v>
      </c>
      <c r="K78" s="7">
        <f t="shared" si="18"/>
        <v>5391.1891541010409</v>
      </c>
      <c r="L78" s="13">
        <f t="shared" si="15"/>
        <v>3.799992514409761</v>
      </c>
      <c r="M78" s="13">
        <f t="shared" si="16"/>
        <v>5413.11</v>
      </c>
      <c r="N78" s="13">
        <f t="shared" si="17"/>
        <v>4562.3831624805225</v>
      </c>
    </row>
    <row r="79" spans="1:14" x14ac:dyDescent="0.25">
      <c r="A79" s="26">
        <f>IF(B79="-","-",IF(DAY(B79)=1,WORKDAY(B79-1,1,Helligdage!$A$2:$A$999),IF(MONTH(B79)=12,WORKDAY(B79,-1,Helligdage!$A$2:$A$999),WORKDAY(B79+1,-1,Helligdage!$A$2:$A$999))))</f>
        <v>45691</v>
      </c>
      <c r="B79" s="26">
        <f t="shared" si="10"/>
        <v>45689</v>
      </c>
      <c r="C79" s="14">
        <f t="shared" si="11"/>
        <v>47</v>
      </c>
      <c r="D79" s="15">
        <f>IF(C79=0,"-",IF(DAY(B79)=1,IF(E78&gt;=$B$10,$B$10,E78+SUM(G79:INDEX(G75:G79,MATCH("R",C75:C79,0)+1))),0))</f>
        <v>5413.11</v>
      </c>
      <c r="E79" s="16">
        <f t="shared" si="2"/>
        <v>80435.696363947383</v>
      </c>
      <c r="F79" s="50">
        <f t="shared" si="9"/>
        <v>32</v>
      </c>
      <c r="G79" s="16">
        <f t="shared" si="6"/>
        <v>94.080883686517694</v>
      </c>
      <c r="H79" s="15">
        <f t="shared" si="12"/>
        <v>5413.11</v>
      </c>
      <c r="I79" s="32">
        <f t="shared" si="13"/>
        <v>21.920845898958625</v>
      </c>
      <c r="J79" s="18">
        <f t="shared" si="14"/>
        <v>5413.11</v>
      </c>
      <c r="K79" s="7">
        <f t="shared" si="18"/>
        <v>5395.1386820863563</v>
      </c>
      <c r="L79" s="13">
        <f t="shared" si="15"/>
        <v>3.8876637472864735</v>
      </c>
      <c r="M79" s="13">
        <f t="shared" si="16"/>
        <v>5413.11</v>
      </c>
      <c r="N79" s="13">
        <f t="shared" si="17"/>
        <v>4544.4212828624013</v>
      </c>
    </row>
    <row r="80" spans="1:14" x14ac:dyDescent="0.25">
      <c r="A80" s="26">
        <f>IF(B80="-","-",IF(DAY(B80)=1,WORKDAY(B80-1,1,Helligdage!$A$2:$A$999),IF(MONTH(B80)=12,WORKDAY(B80,-1,Helligdage!$A$2:$A$999),WORKDAY(B80+1,-1,Helligdage!$A$2:$A$999))))</f>
        <v>45719</v>
      </c>
      <c r="B80" s="26">
        <f t="shared" si="10"/>
        <v>45717</v>
      </c>
      <c r="C80" s="14">
        <f t="shared" si="11"/>
        <v>48</v>
      </c>
      <c r="D80" s="15">
        <f>IF(C80=0,"-",IF(DAY(B80)=1,IF(E79&gt;=$B$10,$B$10,E79+SUM(G80:INDEX(G76:G80,MATCH("R",C76:C80,0)+1))),0))</f>
        <v>5413.11</v>
      </c>
      <c r="E80" s="16">
        <f t="shared" si="2"/>
        <v>75022.586363947383</v>
      </c>
      <c r="F80" s="50">
        <f t="shared" si="9"/>
        <v>28</v>
      </c>
      <c r="G80" s="16">
        <f t="shared" si="6"/>
        <v>77.130119801045439</v>
      </c>
      <c r="H80" s="15">
        <f t="shared" si="12"/>
        <v>5413.11</v>
      </c>
      <c r="I80" s="32">
        <f t="shared" ref="I80:I111" si="19">G80*0.233</f>
        <v>17.971317913643588</v>
      </c>
      <c r="J80" s="18">
        <f t="shared" si="14"/>
        <v>5413.11</v>
      </c>
      <c r="K80" s="7">
        <f t="shared" si="18"/>
        <v>5395.7494652033838</v>
      </c>
      <c r="L80" s="13">
        <f t="shared" si="15"/>
        <v>3.9643760760535969</v>
      </c>
      <c r="M80" s="13">
        <f t="shared" si="16"/>
        <v>5413.11</v>
      </c>
      <c r="N80" s="13">
        <f t="shared" si="17"/>
        <v>4528.7626561561146</v>
      </c>
    </row>
    <row r="81" spans="1:14" x14ac:dyDescent="0.25">
      <c r="A81" s="26">
        <f>IF(B81="-","-",IF(DAY(B81)=1,WORKDAY(B81-1,1,Helligdage!$A$2:$A$999),IF(MONTH(B81)=12,WORKDAY(B81,-1,Helligdage!$A$2:$A$999),WORKDAY(B81+1,-1,Helligdage!$A$2:$A$999))))</f>
        <v>45747</v>
      </c>
      <c r="B81" s="26">
        <f t="shared" si="10"/>
        <v>45747</v>
      </c>
      <c r="C81" s="14" t="str">
        <f t="shared" si="11"/>
        <v>R</v>
      </c>
      <c r="D81" s="15">
        <f>IF(C81=0,"-",IF(DAY(B81)=1,IF(E80&gt;=$B$10,$B$10,E80+SUM(G81:INDEX(G77:G81,MATCH("R",C77:C81,0)+1))),0))</f>
        <v>0</v>
      </c>
      <c r="E81" s="16">
        <f t="shared" ref="E81:E111" si="20">IF(D81&gt;=E80,0,IF(OR(C82=1,AND(C82=0,C81&gt;0)),E80+G81-D81,IF(C81&gt;0,E80-H81,0)))</f>
        <v>75271.431508562295</v>
      </c>
      <c r="F81" s="50">
        <f t="shared" si="9"/>
        <v>29</v>
      </c>
      <c r="G81" s="16">
        <f t="shared" si="6"/>
        <v>74.508733032687488</v>
      </c>
      <c r="H81" s="15">
        <f t="shared" si="12"/>
        <v>-248.84514461490636</v>
      </c>
      <c r="I81" s="32">
        <f t="shared" si="19"/>
        <v>17.360534796616186</v>
      </c>
      <c r="J81" s="18">
        <f t="shared" ref="J81:J111" si="21">D81</f>
        <v>0</v>
      </c>
      <c r="K81" s="7">
        <f t="shared" si="18"/>
        <v>0</v>
      </c>
      <c r="L81" s="13">
        <f t="shared" ref="L81:L112" si="22">IF(A81&lt;&gt;"-",(A81-A80)/(365+IF(MOD(YEAR(A81),4),0,1))+L80,0)</f>
        <v>4.0410884048207203</v>
      </c>
      <c r="M81" s="13">
        <f t="shared" ref="M81:M112" si="23">D81</f>
        <v>0</v>
      </c>
      <c r="N81" s="13">
        <f t="shared" ref="N81:N112" si="24">IF(C81=0,0,M81*(1+$L$10)^-L81)</f>
        <v>0</v>
      </c>
    </row>
    <row r="82" spans="1:14" x14ac:dyDescent="0.25">
      <c r="A82" s="26">
        <f>IF(B82="-","-",IF(DAY(B82)=1,WORKDAY(B82-1,1,Helligdage!$A$2:$A$999),IF(MONTH(B82)=12,WORKDAY(B82,-1,Helligdage!$A$2:$A$999),WORKDAY(B82+1,-1,Helligdage!$A$2:$A$999))))</f>
        <v>45748</v>
      </c>
      <c r="B82" s="26">
        <f t="shared" si="10"/>
        <v>45748</v>
      </c>
      <c r="C82" s="14">
        <f t="shared" si="11"/>
        <v>49</v>
      </c>
      <c r="D82" s="15">
        <f>IF(C82=0,"-",IF(DAY(B82)=1,IF(E81&gt;=$B$10,$B$10,E81+SUM(G82:INDEX(G78:G82,MATCH("R",C78:C82,0)+1))),0))</f>
        <v>5413.11</v>
      </c>
      <c r="E82" s="16">
        <f t="shared" si="20"/>
        <v>69858.321508562294</v>
      </c>
      <c r="F82" s="50">
        <f t="shared" si="9"/>
        <v>0</v>
      </c>
      <c r="G82" s="16">
        <f t="shared" ref="G82:G111" si="25">IF(C82=0,0,F82/(365+IF(MOD(YEAR(B82),4),0,1))*$B$5*E81)</f>
        <v>0</v>
      </c>
      <c r="H82" s="15">
        <f t="shared" si="12"/>
        <v>5413.11</v>
      </c>
      <c r="I82" s="32">
        <f t="shared" si="19"/>
        <v>0</v>
      </c>
      <c r="J82" s="18">
        <f t="shared" si="21"/>
        <v>5413.11</v>
      </c>
      <c r="K82" s="7">
        <f t="shared" ref="K82:K112" si="26">IF(C82=0,"-",J82-I83)</f>
        <v>5396.3870661868195</v>
      </c>
      <c r="L82" s="13">
        <f t="shared" si="22"/>
        <v>4.0438281308481177</v>
      </c>
      <c r="M82" s="13">
        <f t="shared" si="23"/>
        <v>5413.11</v>
      </c>
      <c r="N82" s="13">
        <f t="shared" si="24"/>
        <v>4512.6016699180309</v>
      </c>
    </row>
    <row r="83" spans="1:14" x14ac:dyDescent="0.25">
      <c r="A83" s="26">
        <f>IF(B83="-","-",IF(DAY(B83)=1,WORKDAY(B83-1,1,Helligdage!$A$2:$A$999),IF(MONTH(B83)=12,WORKDAY(B83,-1,Helligdage!$A$2:$A$999),WORKDAY(B83+1,-1,Helligdage!$A$2:$A$999))))</f>
        <v>45778</v>
      </c>
      <c r="B83" s="26">
        <f t="shared" si="10"/>
        <v>45778</v>
      </c>
      <c r="C83" s="14">
        <f t="shared" ref="C83:C112" si="27">IF(OR(C82=0,MAX(C81:C82)&gt;=$B$4),0,IF(C82="R",C81+1,IF(AND(DAY(B82)=1,OR(MONTH(B82)=3,MONTH(B82)=6,MONTH(B82)=9,MONTH(B82)=12)),"R",C82+1)))</f>
        <v>50</v>
      </c>
      <c r="D83" s="15">
        <f>IF(C83=0,"-",IF(DAY(B83)=1,IF(E82&gt;=$B$10,$B$10,E82+SUM(G83:INDEX(G79:G83,MATCH("R",C79:C83,0)+1))),0))</f>
        <v>5413.11</v>
      </c>
      <c r="E83" s="16">
        <f t="shared" si="20"/>
        <v>64445.211508562294</v>
      </c>
      <c r="F83" s="50">
        <f t="shared" ref="F83:F112" si="28">IF(C83=0,0,IF(DAY(B82)&lt;&gt;1,A83-B82-1,IF(DAY(B83)=1,A83-A82,B83-A82+1)))</f>
        <v>30</v>
      </c>
      <c r="G83" s="16">
        <f t="shared" si="25"/>
        <v>71.772248125235222</v>
      </c>
      <c r="H83" s="15">
        <f t="shared" ref="H83:H111" si="29">IF(B83="-",0,IF(D83&gt;=E82,E82,IF(DAY(B83)=1,D83,-SUM(G80:G83))))</f>
        <v>5413.11</v>
      </c>
      <c r="I83" s="32">
        <f t="shared" si="19"/>
        <v>16.722933813179807</v>
      </c>
      <c r="J83" s="18">
        <f t="shared" si="21"/>
        <v>5413.11</v>
      </c>
      <c r="K83" s="7">
        <f t="shared" si="26"/>
        <v>5396.6544007874027</v>
      </c>
      <c r="L83" s="13">
        <f t="shared" si="22"/>
        <v>4.1260199116700358</v>
      </c>
      <c r="M83" s="13">
        <f t="shared" si="23"/>
        <v>5413.11</v>
      </c>
      <c r="N83" s="13">
        <f t="shared" si="24"/>
        <v>4495.9440938862053</v>
      </c>
    </row>
    <row r="84" spans="1:14" x14ac:dyDescent="0.25">
      <c r="A84" s="26">
        <f>IF(B84="-","-",IF(DAY(B84)=1,WORKDAY(B84-1,1,Helligdage!$A$2:$A$999),IF(MONTH(B84)=12,WORKDAY(B84,-1,Helligdage!$A$2:$A$999),WORKDAY(B84+1,-1,Helligdage!$A$2:$A$999))))</f>
        <v>45810</v>
      </c>
      <c r="B84" s="26">
        <f t="shared" ref="B84:B112" si="30">IF(C84=0,"-",IF(AND(DAY(B83)=1,OR(MONTH(B83)=3,MONTH(B83)=6,MONTH(B83)=9,MONTH(B83)=12)),EOMONTH(B83,0),EOMONTH(B83,0)+1))</f>
        <v>45809</v>
      </c>
      <c r="C84" s="14">
        <f t="shared" si="27"/>
        <v>51</v>
      </c>
      <c r="D84" s="15">
        <f>IF(C84=0,"-",IF(DAY(B84)=1,IF(E83&gt;=$B$10,$B$10,E83+SUM(G84:INDEX(G80:G84,MATCH("R",C80:C84,0)+1))),0))</f>
        <v>5413.11</v>
      </c>
      <c r="E84" s="16">
        <f t="shared" si="20"/>
        <v>59032.101508562293</v>
      </c>
      <c r="F84" s="50">
        <f t="shared" si="28"/>
        <v>32</v>
      </c>
      <c r="G84" s="16">
        <f t="shared" si="25"/>
        <v>70.624889324451843</v>
      </c>
      <c r="H84" s="15">
        <f t="shared" si="29"/>
        <v>5413.11</v>
      </c>
      <c r="I84" s="32">
        <f t="shared" si="19"/>
        <v>16.455599212597281</v>
      </c>
      <c r="J84" s="18">
        <f t="shared" si="21"/>
        <v>5413.11</v>
      </c>
      <c r="K84" s="7">
        <f t="shared" si="26"/>
        <v>5399.4497291132411</v>
      </c>
      <c r="L84" s="13">
        <f t="shared" si="22"/>
        <v>4.2136911445467478</v>
      </c>
      <c r="M84" s="13">
        <f t="shared" si="23"/>
        <v>5413.11</v>
      </c>
      <c r="N84" s="13">
        <f t="shared" si="24"/>
        <v>4478.2437816352976</v>
      </c>
    </row>
    <row r="85" spans="1:14" x14ac:dyDescent="0.25">
      <c r="A85" s="26">
        <f>IF(B85="-","-",IF(DAY(B85)=1,WORKDAY(B85-1,1,Helligdage!$A$2:$A$999),IF(MONTH(B85)=12,WORKDAY(B85,-1,Helligdage!$A$2:$A$999),WORKDAY(B85+1,-1,Helligdage!$A$2:$A$999))))</f>
        <v>45838</v>
      </c>
      <c r="B85" s="26">
        <f t="shared" si="30"/>
        <v>45838</v>
      </c>
      <c r="C85" s="14" t="str">
        <f t="shared" si="27"/>
        <v>R</v>
      </c>
      <c r="D85" s="15">
        <f>IF(C85=0,"-",IF(DAY(B85)=1,IF(E84&gt;=$B$10,$B$10,E84+SUM(G85:INDEX(G81:G85,MATCH("R",C81:C85,0)+1))),0))</f>
        <v>0</v>
      </c>
      <c r="E85" s="16">
        <f t="shared" si="20"/>
        <v>59233.126418058157</v>
      </c>
      <c r="F85" s="50">
        <f t="shared" si="28"/>
        <v>29</v>
      </c>
      <c r="G85" s="16">
        <f t="shared" si="25"/>
        <v>58.62777204617489</v>
      </c>
      <c r="H85" s="15">
        <f t="shared" si="29"/>
        <v>-201.02490949586198</v>
      </c>
      <c r="I85" s="32">
        <f t="shared" si="19"/>
        <v>13.660270886758751</v>
      </c>
      <c r="J85" s="18">
        <f t="shared" si="21"/>
        <v>0</v>
      </c>
      <c r="K85" s="7">
        <f t="shared" si="26"/>
        <v>0</v>
      </c>
      <c r="L85" s="13">
        <f t="shared" si="22"/>
        <v>4.2904034733138712</v>
      </c>
      <c r="M85" s="13">
        <f t="shared" si="23"/>
        <v>0</v>
      </c>
      <c r="N85" s="13">
        <f t="shared" si="24"/>
        <v>0</v>
      </c>
    </row>
    <row r="86" spans="1:14" x14ac:dyDescent="0.25">
      <c r="A86" s="26">
        <f>IF(B86="-","-",IF(DAY(B86)=1,WORKDAY(B86-1,1,Helligdage!$A$2:$A$999),IF(MONTH(B86)=12,WORKDAY(B86,-1,Helligdage!$A$2:$A$999),WORKDAY(B86+1,-1,Helligdage!$A$2:$A$999))))</f>
        <v>45839</v>
      </c>
      <c r="B86" s="26">
        <f t="shared" si="30"/>
        <v>45839</v>
      </c>
      <c r="C86" s="14">
        <f t="shared" si="27"/>
        <v>52</v>
      </c>
      <c r="D86" s="15">
        <f>IF(C86=0,"-",IF(DAY(B86)=1,IF(E85&gt;=$B$10,$B$10,E85+SUM(G86:INDEX(G82:G86,MATCH("R",C82:C86,0)+1))),0))</f>
        <v>5413.11</v>
      </c>
      <c r="E86" s="16">
        <f t="shared" si="20"/>
        <v>53820.016418058156</v>
      </c>
      <c r="F86" s="50">
        <f t="shared" si="28"/>
        <v>0</v>
      </c>
      <c r="G86" s="16">
        <f t="shared" si="25"/>
        <v>0</v>
      </c>
      <c r="H86" s="15">
        <f t="shared" si="29"/>
        <v>5413.11</v>
      </c>
      <c r="I86" s="32">
        <f t="shared" si="19"/>
        <v>0</v>
      </c>
      <c r="J86" s="18">
        <f t="shared" si="21"/>
        <v>5413.11</v>
      </c>
      <c r="K86" s="7">
        <f t="shared" si="26"/>
        <v>5399.7969185415186</v>
      </c>
      <c r="L86" s="13">
        <f t="shared" si="22"/>
        <v>4.2931431993412685</v>
      </c>
      <c r="M86" s="13">
        <f t="shared" si="23"/>
        <v>5413.11</v>
      </c>
      <c r="N86" s="13">
        <f t="shared" si="24"/>
        <v>4462.2630730796373</v>
      </c>
    </row>
    <row r="87" spans="1:14" x14ac:dyDescent="0.25">
      <c r="A87" s="26">
        <f>IF(B87="-","-",IF(DAY(B87)=1,WORKDAY(B87-1,1,Helligdage!$A$2:$A$999),IF(MONTH(B87)=12,WORKDAY(B87,-1,Helligdage!$A$2:$A$999),WORKDAY(B87+1,-1,Helligdage!$A$2:$A$999))))</f>
        <v>45870</v>
      </c>
      <c r="B87" s="26">
        <f t="shared" si="30"/>
        <v>45870</v>
      </c>
      <c r="C87" s="14">
        <f t="shared" si="27"/>
        <v>53</v>
      </c>
      <c r="D87" s="15">
        <f>IF(C87=0,"-",IF(DAY(B87)=1,IF(E86&gt;=$B$10,$B$10,E86+SUM(G87:INDEX(G83:G87,MATCH("R",C83:C87,0)+1))),0))</f>
        <v>5413.11</v>
      </c>
      <c r="E87" s="16">
        <f t="shared" si="20"/>
        <v>48406.906418058155</v>
      </c>
      <c r="F87" s="50">
        <f t="shared" si="28"/>
        <v>31</v>
      </c>
      <c r="G87" s="16">
        <f t="shared" si="25"/>
        <v>57.137688663006948</v>
      </c>
      <c r="H87" s="15">
        <f t="shared" si="29"/>
        <v>5413.11</v>
      </c>
      <c r="I87" s="32">
        <f t="shared" si="19"/>
        <v>13.313081458480619</v>
      </c>
      <c r="J87" s="18">
        <f t="shared" si="21"/>
        <v>5413.11</v>
      </c>
      <c r="K87" s="7">
        <f t="shared" si="26"/>
        <v>5401.1359217446015</v>
      </c>
      <c r="L87" s="13">
        <f t="shared" si="22"/>
        <v>4.378074706190584</v>
      </c>
      <c r="M87" s="13">
        <f t="shared" si="23"/>
        <v>5413.11</v>
      </c>
      <c r="N87" s="13">
        <f t="shared" si="24"/>
        <v>4445.2433040294545</v>
      </c>
    </row>
    <row r="88" spans="1:14" x14ac:dyDescent="0.25">
      <c r="A88" s="26">
        <f>IF(B88="-","-",IF(DAY(B88)=1,WORKDAY(B88-1,1,Helligdage!$A$2:$A$999),IF(MONTH(B88)=12,WORKDAY(B88,-1,Helligdage!$A$2:$A$999),WORKDAY(B88+1,-1,Helligdage!$A$2:$A$999))))</f>
        <v>45901</v>
      </c>
      <c r="B88" s="26">
        <f t="shared" si="30"/>
        <v>45901</v>
      </c>
      <c r="C88" s="14">
        <f t="shared" si="27"/>
        <v>54</v>
      </c>
      <c r="D88" s="15">
        <f>IF(C88=0,"-",IF(DAY(B88)=1,IF(E87&gt;=$B$10,$B$10,E87+SUM(G88:INDEX(G84:G88,MATCH("R",C84:C88,0)+1))),0))</f>
        <v>5413.11</v>
      </c>
      <c r="E88" s="16">
        <f t="shared" si="20"/>
        <v>42993.796418058155</v>
      </c>
      <c r="F88" s="50">
        <f t="shared" si="28"/>
        <v>31</v>
      </c>
      <c r="G88" s="16">
        <f t="shared" si="25"/>
        <v>51.39089379999325</v>
      </c>
      <c r="H88" s="15">
        <f t="shared" si="29"/>
        <v>5413.11</v>
      </c>
      <c r="I88" s="32">
        <f t="shared" si="19"/>
        <v>11.974078255398428</v>
      </c>
      <c r="J88" s="18">
        <f t="shared" si="21"/>
        <v>5413.11</v>
      </c>
      <c r="K88" s="7">
        <f t="shared" si="26"/>
        <v>5402.8179918848546</v>
      </c>
      <c r="L88" s="13">
        <f t="shared" si="22"/>
        <v>4.4630062130398995</v>
      </c>
      <c r="M88" s="13">
        <f t="shared" si="23"/>
        <v>5413.11</v>
      </c>
      <c r="N88" s="13">
        <f t="shared" si="24"/>
        <v>4428.288451039527</v>
      </c>
    </row>
    <row r="89" spans="1:14" x14ac:dyDescent="0.25">
      <c r="A89" s="26">
        <f>IF(B89="-","-",IF(DAY(B89)=1,WORKDAY(B89-1,1,Helligdage!$A$2:$A$999),IF(MONTH(B89)=12,WORKDAY(B89,-1,Helligdage!$A$2:$A$999),WORKDAY(B89+1,-1,Helligdage!$A$2:$A$999))))</f>
        <v>45930</v>
      </c>
      <c r="B89" s="26">
        <f t="shared" si="30"/>
        <v>45930</v>
      </c>
      <c r="C89" s="14" t="str">
        <f t="shared" si="27"/>
        <v>R</v>
      </c>
      <c r="D89" s="15">
        <f>IF(C89=0,"-",IF(DAY(B89)=1,IF(E88&gt;=$B$10,$B$10,E88+SUM(G89:INDEX(G85:G89,MATCH("R",C85:C89,0)+1))),0))</f>
        <v>0</v>
      </c>
      <c r="E89" s="16">
        <f t="shared" si="20"/>
        <v>43146.496709169842</v>
      </c>
      <c r="F89" s="50">
        <f t="shared" si="28"/>
        <v>30</v>
      </c>
      <c r="G89" s="16">
        <f t="shared" si="25"/>
        <v>44.171708648689879</v>
      </c>
      <c r="H89" s="15">
        <f t="shared" si="29"/>
        <v>-152.70029111169006</v>
      </c>
      <c r="I89" s="32">
        <f t="shared" si="19"/>
        <v>10.292008115144743</v>
      </c>
      <c r="J89" s="18">
        <f t="shared" si="21"/>
        <v>0</v>
      </c>
      <c r="K89" s="7">
        <f t="shared" si="26"/>
        <v>0</v>
      </c>
      <c r="L89" s="13">
        <f t="shared" si="22"/>
        <v>4.5424582678344203</v>
      </c>
      <c r="M89" s="13">
        <f t="shared" si="23"/>
        <v>0</v>
      </c>
      <c r="N89" s="13">
        <f t="shared" si="24"/>
        <v>0</v>
      </c>
    </row>
    <row r="90" spans="1:14" x14ac:dyDescent="0.25">
      <c r="A90" s="26">
        <f>IF(B90="-","-",IF(DAY(B90)=1,WORKDAY(B90-1,1,Helligdage!$A$2:$A$999),IF(MONTH(B90)=12,WORKDAY(B90,-1,Helligdage!$A$2:$A$999),WORKDAY(B90+1,-1,Helligdage!$A$2:$A$999))))</f>
        <v>45931</v>
      </c>
      <c r="B90" s="26">
        <f t="shared" si="30"/>
        <v>45931</v>
      </c>
      <c r="C90" s="14">
        <f t="shared" si="27"/>
        <v>55</v>
      </c>
      <c r="D90" s="15">
        <f>IF(C90=0,"-",IF(DAY(B90)=1,IF(E89&gt;=$B$10,$B$10,E89+SUM(G90:INDEX(G86:G90,MATCH("R",C86:C90,0)+1))),0))</f>
        <v>5413.11</v>
      </c>
      <c r="E90" s="16">
        <f t="shared" si="20"/>
        <v>37733.386709169841</v>
      </c>
      <c r="F90" s="50">
        <f t="shared" si="28"/>
        <v>0</v>
      </c>
      <c r="G90" s="16">
        <f t="shared" si="25"/>
        <v>0</v>
      </c>
      <c r="H90" s="15">
        <f t="shared" si="29"/>
        <v>5413.11</v>
      </c>
      <c r="I90" s="32">
        <f t="shared" si="19"/>
        <v>0</v>
      </c>
      <c r="J90" s="18">
        <f t="shared" si="21"/>
        <v>5413.11</v>
      </c>
      <c r="K90" s="7">
        <f t="shared" si="26"/>
        <v>5403.1739722463417</v>
      </c>
      <c r="L90" s="13">
        <f t="shared" si="22"/>
        <v>4.5451979938618177</v>
      </c>
      <c r="M90" s="13">
        <f t="shared" si="23"/>
        <v>5413.11</v>
      </c>
      <c r="N90" s="13">
        <f t="shared" si="24"/>
        <v>4411.9421043066041</v>
      </c>
    </row>
    <row r="91" spans="1:14" x14ac:dyDescent="0.25">
      <c r="A91" s="26">
        <f>IF(B91="-","-",IF(DAY(B91)=1,WORKDAY(B91-1,1,Helligdage!$A$2:$A$999),IF(MONTH(B91)=12,WORKDAY(B91,-1,Helligdage!$A$2:$A$999),WORKDAY(B91+1,-1,Helligdage!$A$2:$A$999))))</f>
        <v>45964</v>
      </c>
      <c r="B91" s="26">
        <f t="shared" si="30"/>
        <v>45962</v>
      </c>
      <c r="C91" s="14">
        <f t="shared" si="27"/>
        <v>56</v>
      </c>
      <c r="D91" s="15">
        <f>IF(C91=0,"-",IF(DAY(B91)=1,IF(E90&gt;=$B$10,$B$10,E90+SUM(G91:INDEX(G87:G91,MATCH("R",C87:C91,0)+1))),0))</f>
        <v>5413.11</v>
      </c>
      <c r="E91" s="16">
        <f t="shared" si="20"/>
        <v>32320.276709169841</v>
      </c>
      <c r="F91" s="50">
        <f t="shared" si="28"/>
        <v>33</v>
      </c>
      <c r="G91" s="16">
        <f t="shared" si="25"/>
        <v>42.643895938445368</v>
      </c>
      <c r="H91" s="15">
        <f t="shared" si="29"/>
        <v>5413.11</v>
      </c>
      <c r="I91" s="32">
        <f t="shared" si="19"/>
        <v>9.9360277536577719</v>
      </c>
      <c r="J91" s="18">
        <f t="shared" si="21"/>
        <v>5413.11</v>
      </c>
      <c r="K91" s="7">
        <f t="shared" si="26"/>
        <v>5405.8888532448409</v>
      </c>
      <c r="L91" s="13">
        <f t="shared" si="22"/>
        <v>4.635608952765927</v>
      </c>
      <c r="M91" s="13">
        <f t="shared" si="23"/>
        <v>5413.11</v>
      </c>
      <c r="N91" s="13">
        <f t="shared" si="24"/>
        <v>4394.0308070508854</v>
      </c>
    </row>
    <row r="92" spans="1:14" x14ac:dyDescent="0.25">
      <c r="A92" s="26">
        <f>IF(B92="-","-",IF(DAY(B92)=1,WORKDAY(B92-1,1,Helligdage!$A$2:$A$999),IF(MONTH(B92)=12,WORKDAY(B92,-1,Helligdage!$A$2:$A$999),WORKDAY(B92+1,-1,Helligdage!$A$2:$A$999))))</f>
        <v>45992</v>
      </c>
      <c r="B92" s="26">
        <f t="shared" si="30"/>
        <v>45992</v>
      </c>
      <c r="C92" s="14">
        <f t="shared" si="27"/>
        <v>57</v>
      </c>
      <c r="D92" s="15">
        <f>IF(C92=0,"-",IF(DAY(B92)=1,IF(E91&gt;=$B$10,$B$10,E91+SUM(G92:INDEX(G88:G92,MATCH("R",C88:C92,0)+1))),0))</f>
        <v>5413.11</v>
      </c>
      <c r="E92" s="16">
        <f t="shared" si="20"/>
        <v>26907.16670916984</v>
      </c>
      <c r="F92" s="50">
        <f t="shared" si="28"/>
        <v>28</v>
      </c>
      <c r="G92" s="16">
        <f t="shared" si="25"/>
        <v>30.992046159477933</v>
      </c>
      <c r="H92" s="15">
        <f t="shared" si="29"/>
        <v>5413.11</v>
      </c>
      <c r="I92" s="32">
        <f t="shared" si="19"/>
        <v>7.221146755158359</v>
      </c>
      <c r="J92" s="18">
        <f t="shared" si="21"/>
        <v>5413.11</v>
      </c>
      <c r="K92" s="7">
        <f t="shared" si="26"/>
        <v>5406.4541621527278</v>
      </c>
      <c r="L92" s="13">
        <f t="shared" si="22"/>
        <v>4.7123212815330504</v>
      </c>
      <c r="M92" s="13">
        <f t="shared" si="23"/>
        <v>5413.11</v>
      </c>
      <c r="N92" s="13">
        <f t="shared" si="24"/>
        <v>4378.890377970728</v>
      </c>
    </row>
    <row r="93" spans="1:14" x14ac:dyDescent="0.25">
      <c r="A93" s="26">
        <f>IF(B93="-","-",IF(DAY(B93)=1,WORKDAY(B93-1,1,Helligdage!$A$2:$A$999),IF(MONTH(B93)=12,WORKDAY(B93,-1,Helligdage!$A$2:$A$999),WORKDAY(B93+1,-1,Helligdage!$A$2:$A$999))))</f>
        <v>46021</v>
      </c>
      <c r="B93" s="26">
        <f t="shared" si="30"/>
        <v>46022</v>
      </c>
      <c r="C93" s="14" t="str">
        <f t="shared" si="27"/>
        <v>R</v>
      </c>
      <c r="D93" s="15">
        <f>IF(C93=0,"-",IF(DAY(B93)=1,IF(E92&gt;=$B$10,$B$10,E92+SUM(G93:INDEX(G89:G93,MATCH("R",C89:C93,0)+1))),0))</f>
        <v>0</v>
      </c>
      <c r="E93" s="16">
        <f t="shared" si="20"/>
        <v>27009.368478938457</v>
      </c>
      <c r="F93" s="50">
        <f t="shared" si="28"/>
        <v>31</v>
      </c>
      <c r="G93" s="16">
        <f t="shared" si="25"/>
        <v>28.565827670694009</v>
      </c>
      <c r="H93" s="15">
        <f t="shared" si="29"/>
        <v>-102.20176976861731</v>
      </c>
      <c r="I93" s="32">
        <f t="shared" si="19"/>
        <v>6.6558378472717044</v>
      </c>
      <c r="J93" s="18">
        <f t="shared" si="21"/>
        <v>0</v>
      </c>
      <c r="K93" s="7">
        <f t="shared" si="26"/>
        <v>-0.21551996080796787</v>
      </c>
      <c r="L93" s="13">
        <f t="shared" si="22"/>
        <v>4.7917733363275712</v>
      </c>
      <c r="M93" s="13">
        <f t="shared" si="23"/>
        <v>0</v>
      </c>
      <c r="N93" s="13">
        <f t="shared" si="24"/>
        <v>0</v>
      </c>
    </row>
    <row r="94" spans="1:14" x14ac:dyDescent="0.25">
      <c r="A94" s="26">
        <f>IF(B94="-","-",IF(DAY(B94)=1,WORKDAY(B94-1,1,Helligdage!$A$2:$A$999),IF(MONTH(B94)=12,WORKDAY(B94,-1,Helligdage!$A$2:$A$999),WORKDAY(B94+1,-1,Helligdage!$A$2:$A$999))))</f>
        <v>46024</v>
      </c>
      <c r="B94" s="26">
        <f t="shared" si="30"/>
        <v>46023</v>
      </c>
      <c r="C94" s="14">
        <f t="shared" si="27"/>
        <v>58</v>
      </c>
      <c r="D94" s="15">
        <f>IF(C94=0,"-",IF(DAY(B94)=1,IF(E93&gt;=$B$10,$B$10,E93+SUM(G94:INDEX(G90:G94,MATCH("R",C90:C94,0)+1))),0))</f>
        <v>5413.11</v>
      </c>
      <c r="E94" s="16">
        <f t="shared" si="20"/>
        <v>21596.258478938456</v>
      </c>
      <c r="F94" s="50">
        <f t="shared" si="28"/>
        <v>1</v>
      </c>
      <c r="G94" s="16">
        <f t="shared" si="25"/>
        <v>0.9249783725663856</v>
      </c>
      <c r="H94" s="15">
        <f t="shared" si="29"/>
        <v>5413.11</v>
      </c>
      <c r="I94" s="32">
        <f t="shared" si="19"/>
        <v>0.21551996080796787</v>
      </c>
      <c r="J94" s="18">
        <f t="shared" si="21"/>
        <v>5413.11</v>
      </c>
      <c r="K94" s="7">
        <f t="shared" si="26"/>
        <v>5407.7678844180346</v>
      </c>
      <c r="L94" s="13">
        <f t="shared" si="22"/>
        <v>4.7999925144097633</v>
      </c>
      <c r="M94" s="13">
        <f t="shared" si="23"/>
        <v>5413.11</v>
      </c>
      <c r="N94" s="13">
        <f t="shared" si="24"/>
        <v>4361.6509004807886</v>
      </c>
    </row>
    <row r="95" spans="1:14" x14ac:dyDescent="0.25">
      <c r="A95" s="26">
        <f>IF(B95="-","-",IF(DAY(B95)=1,WORKDAY(B95-1,1,Helligdage!$A$2:$A$999),IF(MONTH(B95)=12,WORKDAY(B95,-1,Helligdage!$A$2:$A$999),WORKDAY(B95+1,-1,Helligdage!$A$2:$A$999))))</f>
        <v>46055</v>
      </c>
      <c r="B95" s="26">
        <f t="shared" si="30"/>
        <v>46054</v>
      </c>
      <c r="C95" s="14">
        <f t="shared" si="27"/>
        <v>59</v>
      </c>
      <c r="D95" s="15">
        <f>IF(C95=0,"-",IF(DAY(B95)=1,IF(E94&gt;=$B$10,$B$10,E94+SUM(G95:INDEX(G91:G95,MATCH("R",C91:C95,0)+1))),0))</f>
        <v>5413.11</v>
      </c>
      <c r="E95" s="16">
        <f t="shared" si="20"/>
        <v>16183.148478938456</v>
      </c>
      <c r="F95" s="50">
        <f t="shared" si="28"/>
        <v>31</v>
      </c>
      <c r="G95" s="16">
        <f t="shared" si="25"/>
        <v>22.927534686544252</v>
      </c>
      <c r="H95" s="15">
        <f t="shared" si="29"/>
        <v>5413.11</v>
      </c>
      <c r="I95" s="32">
        <f t="shared" si="19"/>
        <v>5.3421155819648112</v>
      </c>
      <c r="J95" s="18">
        <f t="shared" si="21"/>
        <v>5413.11</v>
      </c>
      <c r="K95" s="7">
        <f t="shared" si="26"/>
        <v>5409.4942855932668</v>
      </c>
      <c r="L95" s="13">
        <f t="shared" si="22"/>
        <v>4.8849240212590788</v>
      </c>
      <c r="M95" s="13">
        <f t="shared" si="23"/>
        <v>5413.11</v>
      </c>
      <c r="N95" s="13">
        <f t="shared" si="24"/>
        <v>4345.0148819879414</v>
      </c>
    </row>
    <row r="96" spans="1:14" x14ac:dyDescent="0.25">
      <c r="A96" s="26">
        <f>IF(B96="-","-",IF(DAY(B96)=1,WORKDAY(B96-1,1,Helligdage!$A$2:$A$999),IF(MONTH(B96)=12,WORKDAY(B96,-1,Helligdage!$A$2:$A$999),WORKDAY(B96+1,-1,Helligdage!$A$2:$A$999))))</f>
        <v>46083</v>
      </c>
      <c r="B96" s="26">
        <f t="shared" si="30"/>
        <v>46082</v>
      </c>
      <c r="C96" s="14">
        <f t="shared" si="27"/>
        <v>60</v>
      </c>
      <c r="D96" s="15">
        <f>IF(C96=0,"-",IF(DAY(B96)=1,IF(E95&gt;=$B$10,$B$10,E95+SUM(G96:INDEX(G92:G96,MATCH("R",C92:C96,0)+1))),0))</f>
        <v>5413.11</v>
      </c>
      <c r="E96" s="16">
        <f t="shared" si="20"/>
        <v>10770.038478938455</v>
      </c>
      <c r="F96" s="50">
        <f t="shared" si="28"/>
        <v>28</v>
      </c>
      <c r="G96" s="16">
        <f t="shared" si="25"/>
        <v>15.518087582543727</v>
      </c>
      <c r="H96" s="15">
        <f t="shared" si="29"/>
        <v>5413.11</v>
      </c>
      <c r="I96" s="32">
        <f t="shared" si="19"/>
        <v>3.6157144067326885</v>
      </c>
      <c r="J96" s="18">
        <f t="shared" si="21"/>
        <v>5413.11</v>
      </c>
      <c r="K96" s="7">
        <f t="shared" si="26"/>
        <v>5410.5318298298698</v>
      </c>
      <c r="L96" s="13">
        <f t="shared" si="22"/>
        <v>4.9616363500262022</v>
      </c>
      <c r="M96" s="13">
        <f t="shared" si="23"/>
        <v>5413.11</v>
      </c>
      <c r="N96" s="13">
        <f t="shared" si="24"/>
        <v>4330.0433461563298</v>
      </c>
    </row>
    <row r="97" spans="1:14" x14ac:dyDescent="0.25">
      <c r="A97" s="26">
        <f>IF(B97="-","-",IF(DAY(B97)=1,WORKDAY(B97-1,1,Helligdage!$A$2:$A$999),IF(MONTH(B97)=12,WORKDAY(B97,-1,Helligdage!$A$2:$A$999),WORKDAY(B97+1,-1,Helligdage!$A$2:$A$999))))</f>
        <v>46112</v>
      </c>
      <c r="B97" s="26">
        <f t="shared" si="30"/>
        <v>46112</v>
      </c>
      <c r="C97" s="14" t="str">
        <f t="shared" si="27"/>
        <v>R</v>
      </c>
      <c r="D97" s="15">
        <f>IF(C97=0,"-",IF(DAY(B97)=1,IF(E96&gt;=$B$10,$B$10,E96+SUM(G97:INDEX(G93:G97,MATCH("R",C93:C97,0)+1))),0))</f>
        <v>0</v>
      </c>
      <c r="E97" s="16">
        <f t="shared" si="20"/>
        <v>10820.474187606416</v>
      </c>
      <c r="F97" s="50">
        <f t="shared" si="28"/>
        <v>30</v>
      </c>
      <c r="G97" s="16">
        <f t="shared" si="25"/>
        <v>11.06510802630663</v>
      </c>
      <c r="H97" s="15">
        <f t="shared" si="29"/>
        <v>-50.435708667960995</v>
      </c>
      <c r="I97" s="32">
        <f t="shared" si="19"/>
        <v>2.5781701701294448</v>
      </c>
      <c r="J97" s="18">
        <f t="shared" si="21"/>
        <v>0</v>
      </c>
      <c r="K97" s="7">
        <f t="shared" si="26"/>
        <v>0</v>
      </c>
      <c r="L97" s="13">
        <f t="shared" si="22"/>
        <v>5.041088404820723</v>
      </c>
      <c r="M97" s="13">
        <f t="shared" si="23"/>
        <v>0</v>
      </c>
      <c r="N97" s="13">
        <f t="shared" si="24"/>
        <v>0</v>
      </c>
    </row>
    <row r="98" spans="1:14" x14ac:dyDescent="0.25">
      <c r="A98" s="26">
        <f>IF(B98="-","-",IF(DAY(B98)=1,WORKDAY(B98-1,1,Helligdage!$A$2:$A$999),IF(MONTH(B98)=12,WORKDAY(B98,-1,Helligdage!$A$2:$A$999),WORKDAY(B98+1,-1,Helligdage!$A$2:$A$999))))</f>
        <v>46113</v>
      </c>
      <c r="B98" s="26">
        <f t="shared" si="30"/>
        <v>46113</v>
      </c>
      <c r="C98" s="14">
        <f t="shared" si="27"/>
        <v>61</v>
      </c>
      <c r="D98" s="15">
        <f>IF(C98=0,"-",IF(DAY(B98)=1,IF(E97&gt;=$B$10,$B$10,E97+SUM(G98:INDEX(G94:G98,MATCH("R",C94:C98,0)+1))),0))</f>
        <v>5413.11</v>
      </c>
      <c r="E98" s="16">
        <f t="shared" si="20"/>
        <v>5407.3641876064166</v>
      </c>
      <c r="F98" s="50">
        <f t="shared" si="28"/>
        <v>0</v>
      </c>
      <c r="G98" s="16">
        <f t="shared" si="25"/>
        <v>0</v>
      </c>
      <c r="H98" s="15">
        <f t="shared" si="29"/>
        <v>5413.11</v>
      </c>
      <c r="I98" s="32">
        <f t="shared" si="19"/>
        <v>0</v>
      </c>
      <c r="J98" s="18">
        <f t="shared" si="21"/>
        <v>5413.11</v>
      </c>
      <c r="K98" s="7">
        <f t="shared" si="26"/>
        <v>5411.6861224918321</v>
      </c>
      <c r="L98" s="13">
        <f t="shared" si="22"/>
        <v>5.0438281308481203</v>
      </c>
      <c r="M98" s="13">
        <f t="shared" si="23"/>
        <v>5413.11</v>
      </c>
      <c r="N98" s="13">
        <f t="shared" si="24"/>
        <v>4314.059656139877</v>
      </c>
    </row>
    <row r="99" spans="1:14" x14ac:dyDescent="0.25">
      <c r="A99" s="26">
        <f>IF(B99="-","-",IF(DAY(B99)=1,WORKDAY(B99-1,1,Helligdage!$A$2:$A$999),IF(MONTH(B99)=12,WORKDAY(B99,-1,Helligdage!$A$2:$A$999),WORKDAY(B99+1,-1,Helligdage!$A$2:$A$999))))</f>
        <v>46146</v>
      </c>
      <c r="B99" s="26">
        <f t="shared" si="30"/>
        <v>46143</v>
      </c>
      <c r="C99" s="14">
        <f t="shared" si="27"/>
        <v>62</v>
      </c>
      <c r="D99" s="15">
        <f>IF(C99=0,"-",IF(DAY(B99)=1,IF(E98&gt;=$B$10,$B$10,E98+SUM(G99:INDEX(G95:G99,MATCH("R",C95:C99,0)+1))),0))</f>
        <v>5413.4752498732323</v>
      </c>
      <c r="E99" s="16">
        <f t="shared" si="20"/>
        <v>0</v>
      </c>
      <c r="F99" s="50">
        <f t="shared" si="28"/>
        <v>33</v>
      </c>
      <c r="G99" s="16">
        <f t="shared" si="25"/>
        <v>6.1110622668154715</v>
      </c>
      <c r="H99" s="15">
        <f t="shared" si="29"/>
        <v>5407.3641876064166</v>
      </c>
      <c r="I99" s="32">
        <f t="shared" si="19"/>
        <v>1.4238775081680048</v>
      </c>
      <c r="J99" s="18">
        <f t="shared" si="21"/>
        <v>5413.4752498732323</v>
      </c>
      <c r="K99" s="7">
        <f t="shared" si="26"/>
        <v>5413.4752498732323</v>
      </c>
      <c r="L99" s="13">
        <f t="shared" si="22"/>
        <v>5.1342390897522296</v>
      </c>
      <c r="M99" s="13">
        <f t="shared" si="23"/>
        <v>5413.4752498732323</v>
      </c>
      <c r="N99" s="13">
        <f t="shared" si="24"/>
        <v>4296.8356449164594</v>
      </c>
    </row>
    <row r="100" spans="1:14" x14ac:dyDescent="0.25">
      <c r="A100" s="26" t="str">
        <f>IF(B100="-","-",IF(DAY(B100)=1,WORKDAY(B100-1,1,Helligdage!$A$2:$A$999),IF(MONTH(B100)=12,WORKDAY(B100,-1,Helligdage!$A$2:$A$999),WORKDAY(B100+1,-1,Helligdage!$A$2:$A$999))))</f>
        <v>-</v>
      </c>
      <c r="B100" s="26" t="str">
        <f t="shared" si="30"/>
        <v>-</v>
      </c>
      <c r="C100" s="14">
        <f t="shared" si="27"/>
        <v>0</v>
      </c>
      <c r="D100" s="15" t="str">
        <f>IF(C100=0,"-",IF(DAY(B100)=1,IF(E99&gt;=$B$10,$B$10,E99+SUM(G100:INDEX(G96:G100,MATCH("R",C96:C100,0)+1))),0))</f>
        <v>-</v>
      </c>
      <c r="E100" s="16">
        <f t="shared" si="20"/>
        <v>0</v>
      </c>
      <c r="F100" s="50">
        <f t="shared" si="28"/>
        <v>0</v>
      </c>
      <c r="G100" s="16">
        <f t="shared" si="25"/>
        <v>0</v>
      </c>
      <c r="H100" s="15">
        <f t="shared" si="29"/>
        <v>0</v>
      </c>
      <c r="I100" s="32">
        <f t="shared" si="19"/>
        <v>0</v>
      </c>
      <c r="J100" s="18" t="str">
        <f t="shared" si="21"/>
        <v>-</v>
      </c>
      <c r="K100" s="7" t="str">
        <f t="shared" si="26"/>
        <v>-</v>
      </c>
      <c r="L100" s="13">
        <f t="shared" si="22"/>
        <v>0</v>
      </c>
      <c r="M100" s="13" t="str">
        <f t="shared" si="23"/>
        <v>-</v>
      </c>
      <c r="N100" s="13">
        <f t="shared" si="24"/>
        <v>0</v>
      </c>
    </row>
    <row r="101" spans="1:14" x14ac:dyDescent="0.25">
      <c r="A101" s="26" t="str">
        <f>IF(B101="-","-",IF(DAY(B101)=1,WORKDAY(B101-1,1,Helligdage!$A$2:$A$999),IF(MONTH(B101)=12,WORKDAY(B101,-1,Helligdage!$A$2:$A$999),WORKDAY(B101+1,-1,Helligdage!$A$2:$A$999))))</f>
        <v>-</v>
      </c>
      <c r="B101" s="26" t="str">
        <f t="shared" si="30"/>
        <v>-</v>
      </c>
      <c r="C101" s="14">
        <f t="shared" si="27"/>
        <v>0</v>
      </c>
      <c r="D101" s="15" t="str">
        <f>IF(C101=0,"-",IF(DAY(B101)=1,IF(E100&gt;=$B$10,$B$10,E100+SUM(G101:INDEX(G97:G101,MATCH("R",C97:C101,0)+1))),0))</f>
        <v>-</v>
      </c>
      <c r="E101" s="16">
        <f t="shared" si="20"/>
        <v>0</v>
      </c>
      <c r="F101" s="50">
        <f t="shared" si="28"/>
        <v>0</v>
      </c>
      <c r="G101" s="16">
        <f t="shared" si="25"/>
        <v>0</v>
      </c>
      <c r="H101" s="15">
        <f t="shared" si="29"/>
        <v>0</v>
      </c>
      <c r="I101" s="32">
        <f t="shared" si="19"/>
        <v>0</v>
      </c>
      <c r="J101" s="18" t="str">
        <f t="shared" si="21"/>
        <v>-</v>
      </c>
      <c r="K101" s="7" t="str">
        <f t="shared" si="26"/>
        <v>-</v>
      </c>
      <c r="L101" s="13">
        <f t="shared" si="22"/>
        <v>0</v>
      </c>
      <c r="M101" s="13" t="str">
        <f t="shared" si="23"/>
        <v>-</v>
      </c>
      <c r="N101" s="13">
        <f t="shared" si="24"/>
        <v>0</v>
      </c>
    </row>
    <row r="102" spans="1:14" x14ac:dyDescent="0.25">
      <c r="A102" s="26" t="str">
        <f>IF(B102="-","-",IF(DAY(B102)=1,WORKDAY(B102-1,1,Helligdage!$A$2:$A$999),IF(MONTH(B102)=12,WORKDAY(B102,-1,Helligdage!$A$2:$A$999),WORKDAY(B102+1,-1,Helligdage!$A$2:$A$999))))</f>
        <v>-</v>
      </c>
      <c r="B102" s="26" t="str">
        <f t="shared" si="30"/>
        <v>-</v>
      </c>
      <c r="C102" s="14">
        <f t="shared" si="27"/>
        <v>0</v>
      </c>
      <c r="D102" s="15" t="str">
        <f>IF(C102=0,"-",IF(DAY(B102)=1,IF(E101&gt;=$B$10,$B$10,E101+SUM(G102:INDEX(G98:G102,MATCH("R",C98:C102,0)+1))),0))</f>
        <v>-</v>
      </c>
      <c r="E102" s="16">
        <f t="shared" si="20"/>
        <v>0</v>
      </c>
      <c r="F102" s="50">
        <f t="shared" si="28"/>
        <v>0</v>
      </c>
      <c r="G102" s="16">
        <f t="shared" si="25"/>
        <v>0</v>
      </c>
      <c r="H102" s="15">
        <f t="shared" si="29"/>
        <v>0</v>
      </c>
      <c r="I102" s="32">
        <f t="shared" si="19"/>
        <v>0</v>
      </c>
      <c r="J102" s="18" t="str">
        <f t="shared" si="21"/>
        <v>-</v>
      </c>
      <c r="K102" s="7" t="str">
        <f t="shared" si="26"/>
        <v>-</v>
      </c>
      <c r="L102" s="13">
        <f t="shared" si="22"/>
        <v>0</v>
      </c>
      <c r="M102" s="13" t="str">
        <f t="shared" si="23"/>
        <v>-</v>
      </c>
      <c r="N102" s="13">
        <f t="shared" si="24"/>
        <v>0</v>
      </c>
    </row>
    <row r="103" spans="1:14" x14ac:dyDescent="0.25">
      <c r="A103" s="26" t="str">
        <f>IF(B103="-","-",IF(DAY(B103)=1,WORKDAY(B103-1,1,Helligdage!$A$2:$A$999),IF(MONTH(B103)=12,WORKDAY(B103,-1,Helligdage!$A$2:$A$999),WORKDAY(B103+1,-1,Helligdage!$A$2:$A$999))))</f>
        <v>-</v>
      </c>
      <c r="B103" s="26" t="str">
        <f t="shared" si="30"/>
        <v>-</v>
      </c>
      <c r="C103" s="14">
        <f t="shared" si="27"/>
        <v>0</v>
      </c>
      <c r="D103" s="15" t="str">
        <f>IF(C103=0,"-",IF(DAY(B103)=1,IF(E102&gt;=$B$10,$B$10,E102+SUM(G103:INDEX(G99:G103,MATCH("R",C99:C103,0)+1))),0))</f>
        <v>-</v>
      </c>
      <c r="E103" s="16">
        <f t="shared" si="20"/>
        <v>0</v>
      </c>
      <c r="F103" s="50">
        <f t="shared" si="28"/>
        <v>0</v>
      </c>
      <c r="G103" s="16">
        <f t="shared" si="25"/>
        <v>0</v>
      </c>
      <c r="H103" s="15">
        <f t="shared" si="29"/>
        <v>0</v>
      </c>
      <c r="I103" s="32">
        <f t="shared" si="19"/>
        <v>0</v>
      </c>
      <c r="J103" s="18" t="str">
        <f t="shared" si="21"/>
        <v>-</v>
      </c>
      <c r="K103" s="7" t="str">
        <f t="shared" si="26"/>
        <v>-</v>
      </c>
      <c r="L103" s="13">
        <f t="shared" si="22"/>
        <v>0</v>
      </c>
      <c r="M103" s="13" t="str">
        <f t="shared" si="23"/>
        <v>-</v>
      </c>
      <c r="N103" s="13">
        <f t="shared" si="24"/>
        <v>0</v>
      </c>
    </row>
    <row r="104" spans="1:14" x14ac:dyDescent="0.25">
      <c r="A104" s="26" t="str">
        <f>IF(B104="-","-",IF(DAY(B104)=1,WORKDAY(B104-1,1,Helligdage!$A$2:$A$999),IF(MONTH(B104)=12,WORKDAY(B104,-1,Helligdage!$A$2:$A$999),WORKDAY(B104+1,-1,Helligdage!$A$2:$A$999))))</f>
        <v>-</v>
      </c>
      <c r="B104" s="26" t="str">
        <f t="shared" si="30"/>
        <v>-</v>
      </c>
      <c r="C104" s="14">
        <f t="shared" si="27"/>
        <v>0</v>
      </c>
      <c r="D104" s="15" t="str">
        <f>IF(C104=0,"-",IF(DAY(B104)=1,IF(E103&gt;=$B$10,$B$10,E103+SUM(G104:INDEX(G100:G104,MATCH("R",C100:C104,0)+1))),0))</f>
        <v>-</v>
      </c>
      <c r="E104" s="16">
        <f t="shared" si="20"/>
        <v>0</v>
      </c>
      <c r="F104" s="50">
        <f t="shared" si="28"/>
        <v>0</v>
      </c>
      <c r="G104" s="16">
        <f t="shared" si="25"/>
        <v>0</v>
      </c>
      <c r="H104" s="15">
        <f t="shared" si="29"/>
        <v>0</v>
      </c>
      <c r="I104" s="32">
        <f t="shared" si="19"/>
        <v>0</v>
      </c>
      <c r="J104" s="18" t="str">
        <f t="shared" si="21"/>
        <v>-</v>
      </c>
      <c r="K104" s="7" t="str">
        <f t="shared" si="26"/>
        <v>-</v>
      </c>
      <c r="L104" s="13">
        <f t="shared" si="22"/>
        <v>0</v>
      </c>
      <c r="M104" s="13" t="str">
        <f t="shared" si="23"/>
        <v>-</v>
      </c>
      <c r="N104" s="13">
        <f t="shared" si="24"/>
        <v>0</v>
      </c>
    </row>
    <row r="105" spans="1:14" x14ac:dyDescent="0.25">
      <c r="A105" s="26" t="str">
        <f>IF(B105="-","-",IF(DAY(B105)=1,WORKDAY(B105-1,1,Helligdage!$A$2:$A$999),IF(MONTH(B105)=12,WORKDAY(B105,-1,Helligdage!$A$2:$A$999),WORKDAY(B105+1,-1,Helligdage!$A$2:$A$999))))</f>
        <v>-</v>
      </c>
      <c r="B105" s="26" t="str">
        <f t="shared" si="30"/>
        <v>-</v>
      </c>
      <c r="C105" s="14">
        <f t="shared" si="27"/>
        <v>0</v>
      </c>
      <c r="D105" s="15" t="str">
        <f>IF(C105=0,"-",IF(DAY(B105)=1,IF(E104&gt;=$B$10,$B$10,E104+SUM(G105:INDEX(G101:G105,MATCH("R",C101:C105,0)+1))),0))</f>
        <v>-</v>
      </c>
      <c r="E105" s="16">
        <f t="shared" si="20"/>
        <v>0</v>
      </c>
      <c r="F105" s="50">
        <f t="shared" si="28"/>
        <v>0</v>
      </c>
      <c r="G105" s="16">
        <f t="shared" si="25"/>
        <v>0</v>
      </c>
      <c r="H105" s="15">
        <f t="shared" si="29"/>
        <v>0</v>
      </c>
      <c r="I105" s="32">
        <f t="shared" si="19"/>
        <v>0</v>
      </c>
      <c r="J105" s="18" t="str">
        <f t="shared" si="21"/>
        <v>-</v>
      </c>
      <c r="K105" s="7" t="str">
        <f t="shared" si="26"/>
        <v>-</v>
      </c>
      <c r="L105" s="13">
        <f t="shared" si="22"/>
        <v>0</v>
      </c>
      <c r="M105" s="13" t="str">
        <f t="shared" si="23"/>
        <v>-</v>
      </c>
      <c r="N105" s="13">
        <f t="shared" si="24"/>
        <v>0</v>
      </c>
    </row>
    <row r="106" spans="1:14" x14ac:dyDescent="0.25">
      <c r="A106" s="26" t="str">
        <f>IF(B106="-","-",IF(DAY(B106)=1,WORKDAY(B106-1,1,Helligdage!$A$2:$A$999),IF(MONTH(B106)=12,WORKDAY(B106,-1,Helligdage!$A$2:$A$999),WORKDAY(B106+1,-1,Helligdage!$A$2:$A$999))))</f>
        <v>-</v>
      </c>
      <c r="B106" s="26" t="str">
        <f>IF(C106=0,"-",IF(AND(DAY(B105)=1,OR(MONTH(B105)=3,MONTH(B105)=6,MONTH(B105)=9,MONTH(B105)=12)),EOMONTH(B105,0),EOMONTH(B105,0)+1))</f>
        <v>-</v>
      </c>
      <c r="C106" s="14">
        <f t="shared" si="27"/>
        <v>0</v>
      </c>
      <c r="D106" s="15" t="str">
        <f>IF(C106=0,"-",IF(DAY(B106)=1,IF(E105&gt;=$B$10,$B$10,E105+SUM(G106:INDEX(G102:G106,MATCH("R",C102:C106,0)+1))),0))</f>
        <v>-</v>
      </c>
      <c r="E106" s="16">
        <f t="shared" si="20"/>
        <v>0</v>
      </c>
      <c r="F106" s="50">
        <f t="shared" si="28"/>
        <v>0</v>
      </c>
      <c r="G106" s="16">
        <f t="shared" si="25"/>
        <v>0</v>
      </c>
      <c r="H106" s="15">
        <f t="shared" si="29"/>
        <v>0</v>
      </c>
      <c r="I106" s="32">
        <f t="shared" si="19"/>
        <v>0</v>
      </c>
      <c r="J106" s="18" t="str">
        <f t="shared" si="21"/>
        <v>-</v>
      </c>
      <c r="K106" s="7" t="str">
        <f t="shared" si="26"/>
        <v>-</v>
      </c>
      <c r="L106" s="13">
        <f t="shared" si="22"/>
        <v>0</v>
      </c>
      <c r="M106" s="13" t="str">
        <f t="shared" si="23"/>
        <v>-</v>
      </c>
      <c r="N106" s="13">
        <f t="shared" si="24"/>
        <v>0</v>
      </c>
    </row>
    <row r="107" spans="1:14" x14ac:dyDescent="0.25">
      <c r="A107" s="26" t="str">
        <f>IF(B107="-","-",IF(DAY(B107)=1,WORKDAY(B107-1,1,Helligdage!$A$2:$A$999),IF(MONTH(B107)=12,WORKDAY(B107,-1,Helligdage!$A$2:$A$999),WORKDAY(B107+1,-1,Helligdage!$A$2:$A$999))))</f>
        <v>-</v>
      </c>
      <c r="B107" s="26" t="str">
        <f t="shared" si="30"/>
        <v>-</v>
      </c>
      <c r="C107" s="14">
        <f t="shared" si="27"/>
        <v>0</v>
      </c>
      <c r="D107" s="15" t="str">
        <f>IF(C107=0,"-",IF(DAY(B107)=1,IF(E106&gt;=$B$10,$B$10,E106+SUM(G107:INDEX(G103:G107,MATCH("R",C103:C107,0)+1))),0))</f>
        <v>-</v>
      </c>
      <c r="E107" s="16">
        <f t="shared" si="20"/>
        <v>0</v>
      </c>
      <c r="F107" s="50">
        <f t="shared" si="28"/>
        <v>0</v>
      </c>
      <c r="G107" s="16">
        <f t="shared" si="25"/>
        <v>0</v>
      </c>
      <c r="H107" s="15">
        <f t="shared" si="29"/>
        <v>0</v>
      </c>
      <c r="I107" s="32">
        <f t="shared" si="19"/>
        <v>0</v>
      </c>
      <c r="J107" s="18" t="str">
        <f t="shared" si="21"/>
        <v>-</v>
      </c>
      <c r="K107" s="7" t="str">
        <f t="shared" si="26"/>
        <v>-</v>
      </c>
      <c r="L107" s="13">
        <f t="shared" si="22"/>
        <v>0</v>
      </c>
      <c r="M107" s="13" t="str">
        <f t="shared" si="23"/>
        <v>-</v>
      </c>
      <c r="N107" s="13">
        <f t="shared" si="24"/>
        <v>0</v>
      </c>
    </row>
    <row r="108" spans="1:14" x14ac:dyDescent="0.25">
      <c r="A108" s="26" t="str">
        <f>IF(B108="-","-",IF(DAY(B108)=1,WORKDAY(B108-1,1,Helligdage!$A$2:$A$999),IF(MONTH(B108)=12,WORKDAY(B108,-1,Helligdage!$A$2:$A$999),WORKDAY(B108+1,-1,Helligdage!$A$2:$A$999))))</f>
        <v>-</v>
      </c>
      <c r="B108" s="26" t="str">
        <f t="shared" si="30"/>
        <v>-</v>
      </c>
      <c r="C108" s="14">
        <f t="shared" si="27"/>
        <v>0</v>
      </c>
      <c r="D108" s="15" t="str">
        <f>IF(C108=0,"-",IF(DAY(B108)=1,IF(E107&gt;=$B$10,$B$10,E107+SUM(G108:INDEX(G104:G108,MATCH("R",C104:C108,0)+1))),0))</f>
        <v>-</v>
      </c>
      <c r="E108" s="16">
        <f t="shared" si="20"/>
        <v>0</v>
      </c>
      <c r="F108" s="50">
        <f t="shared" si="28"/>
        <v>0</v>
      </c>
      <c r="G108" s="16">
        <f t="shared" si="25"/>
        <v>0</v>
      </c>
      <c r="H108" s="15">
        <f t="shared" si="29"/>
        <v>0</v>
      </c>
      <c r="I108" s="32">
        <f t="shared" si="19"/>
        <v>0</v>
      </c>
      <c r="J108" s="18" t="str">
        <f t="shared" si="21"/>
        <v>-</v>
      </c>
      <c r="K108" s="7" t="str">
        <f t="shared" si="26"/>
        <v>-</v>
      </c>
      <c r="L108" s="13">
        <f t="shared" si="22"/>
        <v>0</v>
      </c>
      <c r="M108" s="13" t="str">
        <f t="shared" si="23"/>
        <v>-</v>
      </c>
      <c r="N108" s="13">
        <f t="shared" si="24"/>
        <v>0</v>
      </c>
    </row>
    <row r="109" spans="1:14" x14ac:dyDescent="0.25">
      <c r="A109" s="26" t="str">
        <f>IF(B109="-","-",IF(DAY(B109)=1,WORKDAY(B109-1,1,Helligdage!$A$2:$A$999),IF(MONTH(B109)=12,WORKDAY(B109,-1,Helligdage!$A$2:$A$999),WORKDAY(B109+1,-1,Helligdage!$A$2:$A$999))))</f>
        <v>-</v>
      </c>
      <c r="B109" s="26" t="str">
        <f t="shared" si="30"/>
        <v>-</v>
      </c>
      <c r="C109" s="14">
        <f t="shared" si="27"/>
        <v>0</v>
      </c>
      <c r="D109" s="15" t="str">
        <f>IF(C109=0,"-",IF(DAY(B109)=1,IF(E108&gt;=$B$10,$B$10,E108+SUM(G109:INDEX(G105:G109,MATCH("R",C105:C109,0)+1))),0))</f>
        <v>-</v>
      </c>
      <c r="E109" s="16">
        <f t="shared" si="20"/>
        <v>0</v>
      </c>
      <c r="F109" s="50">
        <f t="shared" si="28"/>
        <v>0</v>
      </c>
      <c r="G109" s="16">
        <f t="shared" si="25"/>
        <v>0</v>
      </c>
      <c r="H109" s="15">
        <f>IF(B109="-",0,IF(D109&gt;=E108,E108,IF(DAY(B109)=1,D109,-SUM(G106:G109))))</f>
        <v>0</v>
      </c>
      <c r="I109" s="32">
        <f t="shared" si="19"/>
        <v>0</v>
      </c>
      <c r="J109" s="18" t="str">
        <f t="shared" si="21"/>
        <v>-</v>
      </c>
      <c r="K109" s="7" t="str">
        <f t="shared" si="26"/>
        <v>-</v>
      </c>
      <c r="L109" s="13">
        <f t="shared" si="22"/>
        <v>0</v>
      </c>
      <c r="M109" s="13" t="str">
        <f t="shared" si="23"/>
        <v>-</v>
      </c>
      <c r="N109" s="13">
        <f t="shared" si="24"/>
        <v>0</v>
      </c>
    </row>
    <row r="110" spans="1:14" x14ac:dyDescent="0.25">
      <c r="A110" s="26" t="str">
        <f>IF(B110="-","-",IF(DAY(B110)=1,WORKDAY(B110-1,1,Helligdage!$A$2:$A$999),IF(MONTH(B110)=12,WORKDAY(B110,-1,Helligdage!$A$2:$A$999),WORKDAY(B110+1,-1,Helligdage!$A$2:$A$999))))</f>
        <v>-</v>
      </c>
      <c r="B110" s="26" t="str">
        <f t="shared" si="30"/>
        <v>-</v>
      </c>
      <c r="C110" s="14">
        <f t="shared" si="27"/>
        <v>0</v>
      </c>
      <c r="D110" s="15" t="str">
        <f>IF(C110=0,"-",IF(DAY(B110)=1,IF(E109&gt;=$B$10,$B$10,E109+SUM(G110:INDEX(G106:G110,MATCH("R",C106:C110,0)+1))),0))</f>
        <v>-</v>
      </c>
      <c r="E110" s="16">
        <f t="shared" si="20"/>
        <v>0</v>
      </c>
      <c r="F110" s="50">
        <f t="shared" si="28"/>
        <v>0</v>
      </c>
      <c r="G110" s="16">
        <f t="shared" si="25"/>
        <v>0</v>
      </c>
      <c r="H110" s="15">
        <f t="shared" si="29"/>
        <v>0</v>
      </c>
      <c r="I110" s="32">
        <f t="shared" si="19"/>
        <v>0</v>
      </c>
      <c r="J110" s="18" t="str">
        <f t="shared" si="21"/>
        <v>-</v>
      </c>
      <c r="K110" s="7" t="str">
        <f t="shared" si="26"/>
        <v>-</v>
      </c>
      <c r="L110" s="13">
        <f t="shared" si="22"/>
        <v>0</v>
      </c>
      <c r="M110" s="13" t="str">
        <f t="shared" si="23"/>
        <v>-</v>
      </c>
      <c r="N110" s="13">
        <f t="shared" si="24"/>
        <v>0</v>
      </c>
    </row>
    <row r="111" spans="1:14" x14ac:dyDescent="0.25">
      <c r="A111" s="26" t="str">
        <f>IF(B111="-","-",IF(DAY(B111)=1,WORKDAY(B111-1,1,Helligdage!$A$2:$A$999),IF(MONTH(B111)=12,WORKDAY(B111,-1,Helligdage!$A$2:$A$999),WORKDAY(B111+1,-1,Helligdage!$A$2:$A$999))))</f>
        <v>-</v>
      </c>
      <c r="B111" s="26" t="str">
        <f t="shared" si="30"/>
        <v>-</v>
      </c>
      <c r="C111" s="14">
        <f t="shared" si="27"/>
        <v>0</v>
      </c>
      <c r="D111" s="15" t="str">
        <f>IF(C111=0,"-",IF(DAY(B111)=1,IF(E110&gt;=$B$10,$B$10,E110+SUM(G111:INDEX(G107:G111,MATCH("R",C107:C111,0)+1))),0))</f>
        <v>-</v>
      </c>
      <c r="E111" s="16">
        <f t="shared" si="20"/>
        <v>0</v>
      </c>
      <c r="F111" s="50">
        <f t="shared" si="28"/>
        <v>0</v>
      </c>
      <c r="G111" s="16">
        <f t="shared" si="25"/>
        <v>0</v>
      </c>
      <c r="H111" s="15">
        <f t="shared" si="29"/>
        <v>0</v>
      </c>
      <c r="I111" s="32">
        <f t="shared" si="19"/>
        <v>0</v>
      </c>
      <c r="J111" s="18" t="str">
        <f t="shared" si="21"/>
        <v>-</v>
      </c>
      <c r="K111" s="7" t="str">
        <f t="shared" si="26"/>
        <v>-</v>
      </c>
      <c r="L111" s="13">
        <f t="shared" si="22"/>
        <v>0</v>
      </c>
      <c r="M111" s="13" t="str">
        <f t="shared" si="23"/>
        <v>-</v>
      </c>
      <c r="N111" s="13">
        <f t="shared" si="24"/>
        <v>0</v>
      </c>
    </row>
    <row r="112" spans="1:14" x14ac:dyDescent="0.25">
      <c r="A112" s="26" t="str">
        <f>IF(B112="-","-",IF(DAY(B112)=1,WORKDAY(B112-1,1,Helligdage!$A$2:$A$999),IF(MONTH(B112)=12,WORKDAY(B112,-1,Helligdage!$A$2:$A$999),WORKDAY(B112+1,-1,Helligdage!$A$2:$A$999))))</f>
        <v>-</v>
      </c>
      <c r="B112" s="26" t="str">
        <f t="shared" si="30"/>
        <v>-</v>
      </c>
      <c r="C112" s="14">
        <f t="shared" si="27"/>
        <v>0</v>
      </c>
      <c r="D112" s="15" t="str">
        <f>IF(C112=0,"-",IF(DAY(B112)=1,IF(E111&gt;=$B$10,$B$10,E111+SUM(G112:INDEX(G108:G112,MATCH("R",C108:C112,0)+1))),0))</f>
        <v>-</v>
      </c>
      <c r="E112" s="16">
        <f>IF(D112&gt;=E111,0,IF(OR(C113=1,AND(C113=0,C112&gt;0)),E111+G112-D112,IF(C112&gt;0,E111-H112,0)))</f>
        <v>0</v>
      </c>
      <c r="F112" s="50">
        <f t="shared" si="28"/>
        <v>0</v>
      </c>
      <c r="G112" s="16">
        <f>IF(C112=0,0,F112/(365+IF(MOD(YEAR(B112),4),0,1))*$B$5*E111)</f>
        <v>0</v>
      </c>
      <c r="H112" s="15">
        <f>IF(B112="-",0,IF(D112&gt;=E111,E111,IF(DAY(B112)=1,D112,-SUM(G109:G112))))</f>
        <v>0</v>
      </c>
      <c r="I112" s="32">
        <f t="shared" ref="I112" si="31">G112*0.233</f>
        <v>0</v>
      </c>
      <c r="J112" s="18" t="str">
        <f>D112</f>
        <v>-</v>
      </c>
      <c r="K112" s="7" t="str">
        <f t="shared" si="26"/>
        <v>-</v>
      </c>
      <c r="L112" s="13">
        <f t="shared" si="22"/>
        <v>0</v>
      </c>
      <c r="M112" s="13" t="str">
        <f t="shared" si="23"/>
        <v>-</v>
      </c>
      <c r="N112" s="13">
        <f t="shared" si="24"/>
        <v>0</v>
      </c>
    </row>
    <row r="113" spans="1:14" x14ac:dyDescent="0.25">
      <c r="A113" s="26" t="str">
        <f>IF(B113="-","-",IF(DAY(B113)=1,WORKDAY(B113-1,1,Helligdage!$A$2:$A$999),IF(MONTH(B113)=12,WORKDAY(B113,-1,Helligdage!$A$2:$A$999),WORKDAY(B113+1,-1,Helligdage!$A$2:$A$999))))</f>
        <v>-</v>
      </c>
      <c r="B113" s="26" t="str">
        <f t="shared" ref="B113:B176" si="32">IF(C113=0,"-",IF(AND(DAY(B112)=1,OR(MONTH(B112)=3,MONTH(B112)=6,MONTH(B112)=9,MONTH(B112)=12)),EOMONTH(B112,0),EOMONTH(B112,0)+1))</f>
        <v>-</v>
      </c>
      <c r="C113" s="14">
        <f t="shared" ref="C113:C176" si="33">IF(OR(C112=0,MAX(C111:C112)&gt;=$B$4),0,IF(C112="R",C111+1,IF(AND(DAY(B112)=1,OR(MONTH(B112)=3,MONTH(B112)=6,MONTH(B112)=9,MONTH(B112)=12)),"R",C112+1)))</f>
        <v>0</v>
      </c>
      <c r="D113" s="15" t="str">
        <f>IF(C113=0,"-",IF(DAY(B113)=1,IF(E112&gt;=$B$10,$B$10,E112+SUM(G113:INDEX(G109:G113,MATCH("R",C109:C113,0)+1))),0))</f>
        <v>-</v>
      </c>
      <c r="E113" s="16">
        <f t="shared" ref="E113:E176" si="34">IF(D113&gt;=E112,0,IF(OR(C114=1,AND(C114=0,C113&gt;0)),E112+G113-D113,IF(C113&gt;0,E112-H113,0)))</f>
        <v>0</v>
      </c>
      <c r="F113" s="50">
        <f t="shared" ref="F113:F176" si="35">IF(C113=0,0,IF(DAY(B112)&lt;&gt;1,A113-B112-1,IF(DAY(B113)=1,A113-A112,B113-A112+1)))</f>
        <v>0</v>
      </c>
      <c r="G113" s="16">
        <f t="shared" ref="G113:G176" si="36">IF(C113=0,0,F113/(365+IF(MOD(YEAR(B113),4),0,1))*$B$5*E112)</f>
        <v>0</v>
      </c>
      <c r="H113" s="15">
        <f>IF(B113="-",0,IF(D113&gt;=E112,E112,IF(DAY(B113)=1,D113,-SUM(G110:G113))))</f>
        <v>0</v>
      </c>
      <c r="I113" s="32">
        <f t="shared" ref="I113:I176" si="37">G113*0.233</f>
        <v>0</v>
      </c>
      <c r="J113" s="18" t="str">
        <f t="shared" ref="J113:J176" si="38">D113</f>
        <v>-</v>
      </c>
      <c r="K113" s="7" t="str">
        <f t="shared" ref="K113:K176" si="39">IF(C113=0,"-",J113-I114)</f>
        <v>-</v>
      </c>
      <c r="L113" s="13">
        <f t="shared" ref="L113:L176" si="40">IF(A113&lt;&gt;"-",(A113-A112)/(365+IF(MOD(YEAR(A113),4),0,1))+L112,0)</f>
        <v>0</v>
      </c>
      <c r="M113" s="13" t="str">
        <f t="shared" ref="M113:M176" si="41">D113</f>
        <v>-</v>
      </c>
      <c r="N113" s="13">
        <f t="shared" ref="N113:N176" si="42">IF(C113=0,0,M113*(1+$L$10)^-L113)</f>
        <v>0</v>
      </c>
    </row>
    <row r="114" spans="1:14" x14ac:dyDescent="0.25">
      <c r="A114" s="26" t="str">
        <f>IF(B114="-","-",IF(DAY(B114)=1,WORKDAY(B114-1,1,Helligdage!$A$2:$A$999),IF(MONTH(B114)=12,WORKDAY(B114,-1,Helligdage!$A$2:$A$999),WORKDAY(B114+1,-1,Helligdage!$A$2:$A$999))))</f>
        <v>-</v>
      </c>
      <c r="B114" s="26" t="str">
        <f t="shared" si="32"/>
        <v>-</v>
      </c>
      <c r="C114" s="14">
        <f t="shared" si="33"/>
        <v>0</v>
      </c>
      <c r="D114" s="15" t="str">
        <f>IF(C114=0,"-",IF(DAY(B114)=1,IF(E113&gt;=$B$10,$B$10,E113+SUM(G114:INDEX(G110:G114,MATCH("R",C110:C114,0)+1))),0))</f>
        <v>-</v>
      </c>
      <c r="E114" s="16">
        <f t="shared" si="34"/>
        <v>0</v>
      </c>
      <c r="F114" s="50">
        <f t="shared" si="35"/>
        <v>0</v>
      </c>
      <c r="G114" s="16">
        <f t="shared" si="36"/>
        <v>0</v>
      </c>
      <c r="H114" s="15">
        <f t="shared" ref="H114:H176" si="43">IF(B114="-",0,IF(D114&gt;=E113,E113,IF(DAY(B114)=1,D114,-SUM(G111:G114))))</f>
        <v>0</v>
      </c>
      <c r="I114" s="32">
        <f t="shared" si="37"/>
        <v>0</v>
      </c>
      <c r="J114" s="18" t="str">
        <f t="shared" si="38"/>
        <v>-</v>
      </c>
      <c r="K114" s="7" t="str">
        <f t="shared" si="39"/>
        <v>-</v>
      </c>
      <c r="L114" s="13">
        <f t="shared" si="40"/>
        <v>0</v>
      </c>
      <c r="M114" s="13" t="str">
        <f t="shared" si="41"/>
        <v>-</v>
      </c>
      <c r="N114" s="13">
        <f t="shared" si="42"/>
        <v>0</v>
      </c>
    </row>
    <row r="115" spans="1:14" x14ac:dyDescent="0.25">
      <c r="A115" s="26" t="str">
        <f>IF(B115="-","-",IF(DAY(B115)=1,WORKDAY(B115-1,1,Helligdage!$A$2:$A$999),IF(MONTH(B115)=12,WORKDAY(B115,-1,Helligdage!$A$2:$A$999),WORKDAY(B115+1,-1,Helligdage!$A$2:$A$999))))</f>
        <v>-</v>
      </c>
      <c r="B115" s="26" t="str">
        <f t="shared" si="32"/>
        <v>-</v>
      </c>
      <c r="C115" s="14">
        <f t="shared" si="33"/>
        <v>0</v>
      </c>
      <c r="D115" s="15" t="str">
        <f>IF(C115=0,"-",IF(DAY(B115)=1,IF(E114&gt;=$B$10,$B$10,E114+SUM(G115:INDEX(G111:G115,MATCH("R",C111:C115,0)+1))),0))</f>
        <v>-</v>
      </c>
      <c r="E115" s="16">
        <f t="shared" si="34"/>
        <v>0</v>
      </c>
      <c r="F115" s="50">
        <f t="shared" si="35"/>
        <v>0</v>
      </c>
      <c r="G115" s="16">
        <f t="shared" si="36"/>
        <v>0</v>
      </c>
      <c r="H115" s="15">
        <f t="shared" si="43"/>
        <v>0</v>
      </c>
      <c r="I115" s="32">
        <f t="shared" si="37"/>
        <v>0</v>
      </c>
      <c r="J115" s="18" t="str">
        <f t="shared" si="38"/>
        <v>-</v>
      </c>
      <c r="K115" s="7" t="str">
        <f t="shared" si="39"/>
        <v>-</v>
      </c>
      <c r="L115" s="13">
        <f t="shared" si="40"/>
        <v>0</v>
      </c>
      <c r="M115" s="13" t="str">
        <f t="shared" si="41"/>
        <v>-</v>
      </c>
      <c r="N115" s="13">
        <f t="shared" si="42"/>
        <v>0</v>
      </c>
    </row>
    <row r="116" spans="1:14" x14ac:dyDescent="0.25">
      <c r="A116" s="26" t="str">
        <f>IF(B116="-","-",IF(DAY(B116)=1,WORKDAY(B116-1,1,Helligdage!$A$2:$A$999),IF(MONTH(B116)=12,WORKDAY(B116,-1,Helligdage!$A$2:$A$999),WORKDAY(B116+1,-1,Helligdage!$A$2:$A$999))))</f>
        <v>-</v>
      </c>
      <c r="B116" s="26" t="str">
        <f t="shared" si="32"/>
        <v>-</v>
      </c>
      <c r="C116" s="14">
        <f t="shared" si="33"/>
        <v>0</v>
      </c>
      <c r="D116" s="15" t="str">
        <f>IF(C116=0,"-",IF(DAY(B116)=1,IF(E115&gt;=$B$10,$B$10,E115+SUM(G116:INDEX(G112:G116,MATCH("R",C112:C116,0)+1))),0))</f>
        <v>-</v>
      </c>
      <c r="E116" s="16">
        <f t="shared" si="34"/>
        <v>0</v>
      </c>
      <c r="F116" s="50">
        <f t="shared" si="35"/>
        <v>0</v>
      </c>
      <c r="G116" s="16">
        <f t="shared" si="36"/>
        <v>0</v>
      </c>
      <c r="H116" s="15">
        <f t="shared" si="43"/>
        <v>0</v>
      </c>
      <c r="I116" s="32">
        <f t="shared" si="37"/>
        <v>0</v>
      </c>
      <c r="J116" s="18" t="str">
        <f t="shared" si="38"/>
        <v>-</v>
      </c>
      <c r="K116" s="7" t="str">
        <f t="shared" si="39"/>
        <v>-</v>
      </c>
      <c r="L116" s="13">
        <f t="shared" si="40"/>
        <v>0</v>
      </c>
      <c r="M116" s="13" t="str">
        <f t="shared" si="41"/>
        <v>-</v>
      </c>
      <c r="N116" s="13">
        <f t="shared" si="42"/>
        <v>0</v>
      </c>
    </row>
    <row r="117" spans="1:14" x14ac:dyDescent="0.25">
      <c r="A117" s="26" t="str">
        <f>IF(B117="-","-",IF(DAY(B117)=1,WORKDAY(B117-1,1,Helligdage!$A$2:$A$999),IF(MONTH(B117)=12,WORKDAY(B117,-1,Helligdage!$A$2:$A$999),WORKDAY(B117+1,-1,Helligdage!$A$2:$A$999))))</f>
        <v>-</v>
      </c>
      <c r="B117" s="26" t="str">
        <f t="shared" si="32"/>
        <v>-</v>
      </c>
      <c r="C117" s="14">
        <f t="shared" si="33"/>
        <v>0</v>
      </c>
      <c r="D117" s="15" t="str">
        <f>IF(C117=0,"-",IF(DAY(B117)=1,IF(E116&gt;=$B$10,$B$10,E116+SUM(G117:INDEX(G113:G117,MATCH("R",C113:C117,0)+1))),0))</f>
        <v>-</v>
      </c>
      <c r="E117" s="16">
        <f t="shared" si="34"/>
        <v>0</v>
      </c>
      <c r="F117" s="50">
        <f t="shared" si="35"/>
        <v>0</v>
      </c>
      <c r="G117" s="16">
        <f t="shared" si="36"/>
        <v>0</v>
      </c>
      <c r="H117" s="15">
        <f t="shared" si="43"/>
        <v>0</v>
      </c>
      <c r="I117" s="32">
        <f t="shared" si="37"/>
        <v>0</v>
      </c>
      <c r="J117" s="18" t="str">
        <f t="shared" si="38"/>
        <v>-</v>
      </c>
      <c r="K117" s="7" t="str">
        <f t="shared" si="39"/>
        <v>-</v>
      </c>
      <c r="L117" s="13">
        <f t="shared" si="40"/>
        <v>0</v>
      </c>
      <c r="M117" s="13" t="str">
        <f t="shared" si="41"/>
        <v>-</v>
      </c>
      <c r="N117" s="13">
        <f t="shared" si="42"/>
        <v>0</v>
      </c>
    </row>
    <row r="118" spans="1:14" x14ac:dyDescent="0.25">
      <c r="A118" s="26" t="str">
        <f>IF(B118="-","-",IF(DAY(B118)=1,WORKDAY(B118-1,1,Helligdage!$A$2:$A$999),IF(MONTH(B118)=12,WORKDAY(B118,-1,Helligdage!$A$2:$A$999),WORKDAY(B118+1,-1,Helligdage!$A$2:$A$999))))</f>
        <v>-</v>
      </c>
      <c r="B118" s="26" t="str">
        <f t="shared" si="32"/>
        <v>-</v>
      </c>
      <c r="C118" s="14">
        <f t="shared" si="33"/>
        <v>0</v>
      </c>
      <c r="D118" s="15" t="str">
        <f>IF(C118=0,"-",IF(DAY(B118)=1,IF(E117&gt;=$B$10,$B$10,E117+SUM(G118:INDEX(G114:G118,MATCH("R",C114:C118,0)+1))),0))</f>
        <v>-</v>
      </c>
      <c r="E118" s="16">
        <f t="shared" si="34"/>
        <v>0</v>
      </c>
      <c r="F118" s="50">
        <f t="shared" si="35"/>
        <v>0</v>
      </c>
      <c r="G118" s="16">
        <f t="shared" si="36"/>
        <v>0</v>
      </c>
      <c r="H118" s="15">
        <f t="shared" si="43"/>
        <v>0</v>
      </c>
      <c r="I118" s="32">
        <f t="shared" si="37"/>
        <v>0</v>
      </c>
      <c r="J118" s="18" t="str">
        <f t="shared" si="38"/>
        <v>-</v>
      </c>
      <c r="K118" s="7" t="str">
        <f t="shared" si="39"/>
        <v>-</v>
      </c>
      <c r="L118" s="13">
        <f t="shared" si="40"/>
        <v>0</v>
      </c>
      <c r="M118" s="13" t="str">
        <f t="shared" si="41"/>
        <v>-</v>
      </c>
      <c r="N118" s="13">
        <f t="shared" si="42"/>
        <v>0</v>
      </c>
    </row>
    <row r="119" spans="1:14" x14ac:dyDescent="0.25">
      <c r="A119" s="26" t="str">
        <f>IF(B119="-","-",IF(DAY(B119)=1,WORKDAY(B119-1,1,Helligdage!$A$2:$A$999),IF(MONTH(B119)=12,WORKDAY(B119,-1,Helligdage!$A$2:$A$999),WORKDAY(B119+1,-1,Helligdage!$A$2:$A$999))))</f>
        <v>-</v>
      </c>
      <c r="B119" s="26" t="str">
        <f t="shared" si="32"/>
        <v>-</v>
      </c>
      <c r="C119" s="14">
        <f t="shared" si="33"/>
        <v>0</v>
      </c>
      <c r="D119" s="15" t="str">
        <f>IF(C119=0,"-",IF(DAY(B119)=1,IF(E118&gt;=$B$10,$B$10,E118+SUM(G119:INDEX(G115:G119,MATCH("R",C115:C119,0)+1))),0))</f>
        <v>-</v>
      </c>
      <c r="E119" s="16">
        <f t="shared" si="34"/>
        <v>0</v>
      </c>
      <c r="F119" s="50">
        <f t="shared" si="35"/>
        <v>0</v>
      </c>
      <c r="G119" s="16">
        <f t="shared" si="36"/>
        <v>0</v>
      </c>
      <c r="H119" s="15">
        <f t="shared" si="43"/>
        <v>0</v>
      </c>
      <c r="I119" s="32">
        <f t="shared" si="37"/>
        <v>0</v>
      </c>
      <c r="J119" s="18" t="str">
        <f t="shared" si="38"/>
        <v>-</v>
      </c>
      <c r="K119" s="7" t="str">
        <f t="shared" si="39"/>
        <v>-</v>
      </c>
      <c r="L119" s="13">
        <f t="shared" si="40"/>
        <v>0</v>
      </c>
      <c r="M119" s="13" t="str">
        <f t="shared" si="41"/>
        <v>-</v>
      </c>
      <c r="N119" s="13">
        <f t="shared" si="42"/>
        <v>0</v>
      </c>
    </row>
    <row r="120" spans="1:14" x14ac:dyDescent="0.25">
      <c r="A120" s="26" t="str">
        <f>IF(B120="-","-",IF(DAY(B120)=1,WORKDAY(B120-1,1,Helligdage!$A$2:$A$999),IF(MONTH(B120)=12,WORKDAY(B120,-1,Helligdage!$A$2:$A$999),WORKDAY(B120+1,-1,Helligdage!$A$2:$A$999))))</f>
        <v>-</v>
      </c>
      <c r="B120" s="26" t="str">
        <f t="shared" si="32"/>
        <v>-</v>
      </c>
      <c r="C120" s="14">
        <f t="shared" si="33"/>
        <v>0</v>
      </c>
      <c r="D120" s="15" t="str">
        <f>IF(C120=0,"-",IF(DAY(B120)=1,IF(E119&gt;=$B$10,$B$10,E119+SUM(G120:INDEX(G116:G120,MATCH("R",C116:C120,0)+1))),0))</f>
        <v>-</v>
      </c>
      <c r="E120" s="16">
        <f t="shared" si="34"/>
        <v>0</v>
      </c>
      <c r="F120" s="50">
        <f t="shared" si="35"/>
        <v>0</v>
      </c>
      <c r="G120" s="16">
        <f t="shared" si="36"/>
        <v>0</v>
      </c>
      <c r="H120" s="15">
        <f t="shared" si="43"/>
        <v>0</v>
      </c>
      <c r="I120" s="32">
        <f t="shared" si="37"/>
        <v>0</v>
      </c>
      <c r="J120" s="18" t="str">
        <f t="shared" si="38"/>
        <v>-</v>
      </c>
      <c r="K120" s="7" t="str">
        <f t="shared" si="39"/>
        <v>-</v>
      </c>
      <c r="L120" s="13">
        <f t="shared" si="40"/>
        <v>0</v>
      </c>
      <c r="M120" s="13" t="str">
        <f t="shared" si="41"/>
        <v>-</v>
      </c>
      <c r="N120" s="13">
        <f t="shared" si="42"/>
        <v>0</v>
      </c>
    </row>
    <row r="121" spans="1:14" x14ac:dyDescent="0.25">
      <c r="A121" s="26" t="str">
        <f>IF(B121="-","-",IF(DAY(B121)=1,WORKDAY(B121-1,1,Helligdage!$A$2:$A$999),IF(MONTH(B121)=12,WORKDAY(B121,-1,Helligdage!$A$2:$A$999),WORKDAY(B121+1,-1,Helligdage!$A$2:$A$999))))</f>
        <v>-</v>
      </c>
      <c r="B121" s="26" t="str">
        <f t="shared" si="32"/>
        <v>-</v>
      </c>
      <c r="C121" s="14">
        <f t="shared" si="33"/>
        <v>0</v>
      </c>
      <c r="D121" s="15" t="str">
        <f>IF(C121=0,"-",IF(DAY(B121)=1,IF(E120&gt;=$B$10,$B$10,E120+SUM(G121:INDEX(G117:G121,MATCH("R",C117:C121,0)+1))),0))</f>
        <v>-</v>
      </c>
      <c r="E121" s="16">
        <f t="shared" si="34"/>
        <v>0</v>
      </c>
      <c r="F121" s="50">
        <f t="shared" si="35"/>
        <v>0</v>
      </c>
      <c r="G121" s="16">
        <f t="shared" si="36"/>
        <v>0</v>
      </c>
      <c r="H121" s="15">
        <f t="shared" si="43"/>
        <v>0</v>
      </c>
      <c r="I121" s="32">
        <f t="shared" si="37"/>
        <v>0</v>
      </c>
      <c r="J121" s="18" t="str">
        <f t="shared" si="38"/>
        <v>-</v>
      </c>
      <c r="K121" s="7" t="str">
        <f t="shared" si="39"/>
        <v>-</v>
      </c>
      <c r="L121" s="13">
        <f t="shared" si="40"/>
        <v>0</v>
      </c>
      <c r="M121" s="13" t="str">
        <f t="shared" si="41"/>
        <v>-</v>
      </c>
      <c r="N121" s="13">
        <f t="shared" si="42"/>
        <v>0</v>
      </c>
    </row>
    <row r="122" spans="1:14" x14ac:dyDescent="0.25">
      <c r="A122" s="26" t="str">
        <f>IF(B122="-","-",IF(DAY(B122)=1,WORKDAY(B122-1,1,Helligdage!$A$2:$A$999),IF(MONTH(B122)=12,WORKDAY(B122,-1,Helligdage!$A$2:$A$999),WORKDAY(B122+1,-1,Helligdage!$A$2:$A$999))))</f>
        <v>-</v>
      </c>
      <c r="B122" s="26" t="str">
        <f t="shared" si="32"/>
        <v>-</v>
      </c>
      <c r="C122" s="14">
        <f t="shared" si="33"/>
        <v>0</v>
      </c>
      <c r="D122" s="15" t="str">
        <f>IF(C122=0,"-",IF(DAY(B122)=1,IF(E121&gt;=$B$10,$B$10,E121+SUM(G122:INDEX(G118:G122,MATCH("R",C118:C122,0)+1))),0))</f>
        <v>-</v>
      </c>
      <c r="E122" s="16">
        <f t="shared" si="34"/>
        <v>0</v>
      </c>
      <c r="F122" s="50">
        <f t="shared" si="35"/>
        <v>0</v>
      </c>
      <c r="G122" s="16">
        <f t="shared" si="36"/>
        <v>0</v>
      </c>
      <c r="H122" s="15">
        <f t="shared" si="43"/>
        <v>0</v>
      </c>
      <c r="I122" s="32">
        <f t="shared" si="37"/>
        <v>0</v>
      </c>
      <c r="J122" s="18" t="str">
        <f t="shared" si="38"/>
        <v>-</v>
      </c>
      <c r="K122" s="7" t="str">
        <f t="shared" si="39"/>
        <v>-</v>
      </c>
      <c r="L122" s="13">
        <f t="shared" si="40"/>
        <v>0</v>
      </c>
      <c r="M122" s="13" t="str">
        <f t="shared" si="41"/>
        <v>-</v>
      </c>
      <c r="N122" s="13">
        <f t="shared" si="42"/>
        <v>0</v>
      </c>
    </row>
    <row r="123" spans="1:14" x14ac:dyDescent="0.25">
      <c r="A123" s="26" t="str">
        <f>IF(B123="-","-",IF(DAY(B123)=1,WORKDAY(B123-1,1,Helligdage!$A$2:$A$999),IF(MONTH(B123)=12,WORKDAY(B123,-1,Helligdage!$A$2:$A$999),WORKDAY(B123+1,-1,Helligdage!$A$2:$A$999))))</f>
        <v>-</v>
      </c>
      <c r="B123" s="26" t="str">
        <f t="shared" si="32"/>
        <v>-</v>
      </c>
      <c r="C123" s="14">
        <f t="shared" si="33"/>
        <v>0</v>
      </c>
      <c r="D123" s="15" t="str">
        <f>IF(C123=0,"-",IF(DAY(B123)=1,IF(E122&gt;=$B$10,$B$10,E122+SUM(G123:INDEX(G119:G123,MATCH("R",C119:C123,0)+1))),0))</f>
        <v>-</v>
      </c>
      <c r="E123" s="16">
        <f t="shared" si="34"/>
        <v>0</v>
      </c>
      <c r="F123" s="50">
        <f t="shared" si="35"/>
        <v>0</v>
      </c>
      <c r="G123" s="16">
        <f t="shared" si="36"/>
        <v>0</v>
      </c>
      <c r="H123" s="15">
        <f t="shared" si="43"/>
        <v>0</v>
      </c>
      <c r="I123" s="32">
        <f t="shared" si="37"/>
        <v>0</v>
      </c>
      <c r="J123" s="18" t="str">
        <f t="shared" si="38"/>
        <v>-</v>
      </c>
      <c r="K123" s="7" t="str">
        <f t="shared" si="39"/>
        <v>-</v>
      </c>
      <c r="L123" s="13">
        <f t="shared" si="40"/>
        <v>0</v>
      </c>
      <c r="M123" s="13" t="str">
        <f t="shared" si="41"/>
        <v>-</v>
      </c>
      <c r="N123" s="13">
        <f t="shared" si="42"/>
        <v>0</v>
      </c>
    </row>
    <row r="124" spans="1:14" x14ac:dyDescent="0.25">
      <c r="A124" s="26" t="str">
        <f>IF(B124="-","-",IF(DAY(B124)=1,WORKDAY(B124-1,1,Helligdage!$A$2:$A$999),IF(MONTH(B124)=12,WORKDAY(B124,-1,Helligdage!$A$2:$A$999),WORKDAY(B124+1,-1,Helligdage!$A$2:$A$999))))</f>
        <v>-</v>
      </c>
      <c r="B124" s="26" t="str">
        <f t="shared" si="32"/>
        <v>-</v>
      </c>
      <c r="C124" s="14">
        <f t="shared" si="33"/>
        <v>0</v>
      </c>
      <c r="D124" s="15" t="str">
        <f>IF(C124=0,"-",IF(DAY(B124)=1,IF(E123&gt;=$B$10,$B$10,E123+SUM(G124:INDEX(G120:G124,MATCH("R",C120:C124,0)+1))),0))</f>
        <v>-</v>
      </c>
      <c r="E124" s="16">
        <f t="shared" si="34"/>
        <v>0</v>
      </c>
      <c r="F124" s="50">
        <f t="shared" si="35"/>
        <v>0</v>
      </c>
      <c r="G124" s="16">
        <f t="shared" si="36"/>
        <v>0</v>
      </c>
      <c r="H124" s="15">
        <f t="shared" si="43"/>
        <v>0</v>
      </c>
      <c r="I124" s="32">
        <f t="shared" si="37"/>
        <v>0</v>
      </c>
      <c r="J124" s="18" t="str">
        <f t="shared" si="38"/>
        <v>-</v>
      </c>
      <c r="K124" s="7" t="str">
        <f t="shared" si="39"/>
        <v>-</v>
      </c>
      <c r="L124" s="13">
        <f t="shared" si="40"/>
        <v>0</v>
      </c>
      <c r="M124" s="13" t="str">
        <f t="shared" si="41"/>
        <v>-</v>
      </c>
      <c r="N124" s="13">
        <f t="shared" si="42"/>
        <v>0</v>
      </c>
    </row>
    <row r="125" spans="1:14" x14ac:dyDescent="0.25">
      <c r="A125" s="26" t="str">
        <f>IF(B125="-","-",IF(DAY(B125)=1,WORKDAY(B125-1,1,Helligdage!$A$2:$A$999),IF(MONTH(B125)=12,WORKDAY(B125,-1,Helligdage!$A$2:$A$999),WORKDAY(B125+1,-1,Helligdage!$A$2:$A$999))))</f>
        <v>-</v>
      </c>
      <c r="B125" s="26" t="str">
        <f t="shared" si="32"/>
        <v>-</v>
      </c>
      <c r="C125" s="14">
        <f t="shared" si="33"/>
        <v>0</v>
      </c>
      <c r="D125" s="15" t="str">
        <f>IF(C125=0,"-",IF(DAY(B125)=1,IF(E124&gt;=$B$10,$B$10,E124+SUM(G125:INDEX(G121:G125,MATCH("R",C121:C125,0)+1))),0))</f>
        <v>-</v>
      </c>
      <c r="E125" s="16">
        <f t="shared" si="34"/>
        <v>0</v>
      </c>
      <c r="F125" s="50">
        <f t="shared" si="35"/>
        <v>0</v>
      </c>
      <c r="G125" s="16">
        <f t="shared" si="36"/>
        <v>0</v>
      </c>
      <c r="H125" s="15">
        <f t="shared" si="43"/>
        <v>0</v>
      </c>
      <c r="I125" s="32">
        <f t="shared" si="37"/>
        <v>0</v>
      </c>
      <c r="J125" s="18" t="str">
        <f t="shared" si="38"/>
        <v>-</v>
      </c>
      <c r="K125" s="7" t="str">
        <f t="shared" si="39"/>
        <v>-</v>
      </c>
      <c r="L125" s="13">
        <f t="shared" si="40"/>
        <v>0</v>
      </c>
      <c r="M125" s="13" t="str">
        <f t="shared" si="41"/>
        <v>-</v>
      </c>
      <c r="N125" s="13">
        <f t="shared" si="42"/>
        <v>0</v>
      </c>
    </row>
    <row r="126" spans="1:14" x14ac:dyDescent="0.25">
      <c r="A126" s="26" t="str">
        <f>IF(B126="-","-",IF(DAY(B126)=1,WORKDAY(B126-1,1,Helligdage!$A$2:$A$999),IF(MONTH(B126)=12,WORKDAY(B126,-1,Helligdage!$A$2:$A$999),WORKDAY(B126+1,-1,Helligdage!$A$2:$A$999))))</f>
        <v>-</v>
      </c>
      <c r="B126" s="26" t="str">
        <f t="shared" si="32"/>
        <v>-</v>
      </c>
      <c r="C126" s="14">
        <f t="shared" si="33"/>
        <v>0</v>
      </c>
      <c r="D126" s="15" t="str">
        <f>IF(C126=0,"-",IF(DAY(B126)=1,IF(E125&gt;=$B$10,$B$10,E125+SUM(G126:INDEX(G122:G126,MATCH("R",C122:C126,0)+1))),0))</f>
        <v>-</v>
      </c>
      <c r="E126" s="16">
        <f t="shared" si="34"/>
        <v>0</v>
      </c>
      <c r="F126" s="50">
        <f t="shared" si="35"/>
        <v>0</v>
      </c>
      <c r="G126" s="16">
        <f t="shared" si="36"/>
        <v>0</v>
      </c>
      <c r="H126" s="15">
        <f t="shared" si="43"/>
        <v>0</v>
      </c>
      <c r="I126" s="32">
        <f t="shared" si="37"/>
        <v>0</v>
      </c>
      <c r="J126" s="18" t="str">
        <f t="shared" si="38"/>
        <v>-</v>
      </c>
      <c r="K126" s="7" t="str">
        <f t="shared" si="39"/>
        <v>-</v>
      </c>
      <c r="L126" s="13">
        <f t="shared" si="40"/>
        <v>0</v>
      </c>
      <c r="M126" s="13" t="str">
        <f t="shared" si="41"/>
        <v>-</v>
      </c>
      <c r="N126" s="13">
        <f t="shared" si="42"/>
        <v>0</v>
      </c>
    </row>
    <row r="127" spans="1:14" x14ac:dyDescent="0.25">
      <c r="A127" s="26" t="str">
        <f>IF(B127="-","-",IF(DAY(B127)=1,WORKDAY(B127-1,1,Helligdage!$A$2:$A$999),IF(MONTH(B127)=12,WORKDAY(B127,-1,Helligdage!$A$2:$A$999),WORKDAY(B127+1,-1,Helligdage!$A$2:$A$999))))</f>
        <v>-</v>
      </c>
      <c r="B127" s="26" t="str">
        <f t="shared" si="32"/>
        <v>-</v>
      </c>
      <c r="C127" s="14">
        <f t="shared" si="33"/>
        <v>0</v>
      </c>
      <c r="D127" s="15" t="str">
        <f>IF(C127=0,"-",IF(DAY(B127)=1,IF(E126&gt;=$B$10,$B$10,E126+SUM(G127:INDEX(G123:G127,MATCH("R",C123:C127,0)+1))),0))</f>
        <v>-</v>
      </c>
      <c r="E127" s="16">
        <f t="shared" si="34"/>
        <v>0</v>
      </c>
      <c r="F127" s="50">
        <f t="shared" si="35"/>
        <v>0</v>
      </c>
      <c r="G127" s="16">
        <f t="shared" si="36"/>
        <v>0</v>
      </c>
      <c r="H127" s="15">
        <f t="shared" si="43"/>
        <v>0</v>
      </c>
      <c r="I127" s="32">
        <f t="shared" si="37"/>
        <v>0</v>
      </c>
      <c r="J127" s="18" t="str">
        <f t="shared" si="38"/>
        <v>-</v>
      </c>
      <c r="K127" s="7" t="str">
        <f t="shared" si="39"/>
        <v>-</v>
      </c>
      <c r="L127" s="13">
        <f t="shared" si="40"/>
        <v>0</v>
      </c>
      <c r="M127" s="13" t="str">
        <f t="shared" si="41"/>
        <v>-</v>
      </c>
      <c r="N127" s="13">
        <f t="shared" si="42"/>
        <v>0</v>
      </c>
    </row>
    <row r="128" spans="1:14" x14ac:dyDescent="0.25">
      <c r="A128" s="26" t="str">
        <f>IF(B128="-","-",IF(DAY(B128)=1,WORKDAY(B128-1,1,Helligdage!$A$2:$A$999),IF(MONTH(B128)=12,WORKDAY(B128,-1,Helligdage!$A$2:$A$999),WORKDAY(B128+1,-1,Helligdage!$A$2:$A$999))))</f>
        <v>-</v>
      </c>
      <c r="B128" s="26" t="str">
        <f t="shared" si="32"/>
        <v>-</v>
      </c>
      <c r="C128" s="14">
        <f t="shared" si="33"/>
        <v>0</v>
      </c>
      <c r="D128" s="15" t="str">
        <f>IF(C128=0,"-",IF(DAY(B128)=1,IF(E127&gt;=$B$10,$B$10,E127+SUM(G128:INDEX(G124:G128,MATCH("R",C124:C128,0)+1))),0))</f>
        <v>-</v>
      </c>
      <c r="E128" s="16">
        <f t="shared" si="34"/>
        <v>0</v>
      </c>
      <c r="F128" s="50">
        <f t="shared" si="35"/>
        <v>0</v>
      </c>
      <c r="G128" s="16">
        <f t="shared" si="36"/>
        <v>0</v>
      </c>
      <c r="H128" s="15">
        <f t="shared" si="43"/>
        <v>0</v>
      </c>
      <c r="I128" s="32">
        <f t="shared" si="37"/>
        <v>0</v>
      </c>
      <c r="J128" s="18" t="str">
        <f t="shared" si="38"/>
        <v>-</v>
      </c>
      <c r="K128" s="7" t="str">
        <f t="shared" si="39"/>
        <v>-</v>
      </c>
      <c r="L128" s="13">
        <f t="shared" si="40"/>
        <v>0</v>
      </c>
      <c r="M128" s="13" t="str">
        <f t="shared" si="41"/>
        <v>-</v>
      </c>
      <c r="N128" s="13">
        <f t="shared" si="42"/>
        <v>0</v>
      </c>
    </row>
    <row r="129" spans="1:14" x14ac:dyDescent="0.25">
      <c r="A129" s="26" t="str">
        <f>IF(B129="-","-",IF(DAY(B129)=1,WORKDAY(B129-1,1,Helligdage!$A$2:$A$999),IF(MONTH(B129)=12,WORKDAY(B129,-1,Helligdage!$A$2:$A$999),WORKDAY(B129+1,-1,Helligdage!$A$2:$A$999))))</f>
        <v>-</v>
      </c>
      <c r="B129" s="26" t="str">
        <f t="shared" si="32"/>
        <v>-</v>
      </c>
      <c r="C129" s="14">
        <f t="shared" si="33"/>
        <v>0</v>
      </c>
      <c r="D129" s="15" t="str">
        <f>IF(C129=0,"-",IF(DAY(B129)=1,IF(E128&gt;=$B$10,$B$10,E128+SUM(G129:INDEX(G125:G129,MATCH("R",C125:C129,0)+1))),0))</f>
        <v>-</v>
      </c>
      <c r="E129" s="16">
        <f t="shared" si="34"/>
        <v>0</v>
      </c>
      <c r="F129" s="50">
        <f t="shared" si="35"/>
        <v>0</v>
      </c>
      <c r="G129" s="16">
        <f t="shared" si="36"/>
        <v>0</v>
      </c>
      <c r="H129" s="15">
        <f t="shared" si="43"/>
        <v>0</v>
      </c>
      <c r="I129" s="32">
        <f t="shared" si="37"/>
        <v>0</v>
      </c>
      <c r="J129" s="18" t="str">
        <f t="shared" si="38"/>
        <v>-</v>
      </c>
      <c r="K129" s="7" t="str">
        <f t="shared" si="39"/>
        <v>-</v>
      </c>
      <c r="L129" s="13">
        <f t="shared" si="40"/>
        <v>0</v>
      </c>
      <c r="M129" s="13" t="str">
        <f t="shared" si="41"/>
        <v>-</v>
      </c>
      <c r="N129" s="13">
        <f t="shared" si="42"/>
        <v>0</v>
      </c>
    </row>
    <row r="130" spans="1:14" x14ac:dyDescent="0.25">
      <c r="A130" s="26" t="str">
        <f>IF(B130="-","-",IF(DAY(B130)=1,WORKDAY(B130-1,1,Helligdage!$A$2:$A$999),IF(MONTH(B130)=12,WORKDAY(B130,-1,Helligdage!$A$2:$A$999),WORKDAY(B130+1,-1,Helligdage!$A$2:$A$999))))</f>
        <v>-</v>
      </c>
      <c r="B130" s="26" t="str">
        <f t="shared" si="32"/>
        <v>-</v>
      </c>
      <c r="C130" s="14">
        <f t="shared" si="33"/>
        <v>0</v>
      </c>
      <c r="D130" s="15" t="str">
        <f>IF(C130=0,"-",IF(DAY(B130)=1,IF(E129&gt;=$B$10,$B$10,E129+SUM(G130:INDEX(G126:G130,MATCH("R",C126:C130,0)+1))),0))</f>
        <v>-</v>
      </c>
      <c r="E130" s="16">
        <f t="shared" si="34"/>
        <v>0</v>
      </c>
      <c r="F130" s="50">
        <f t="shared" si="35"/>
        <v>0</v>
      </c>
      <c r="G130" s="16">
        <f t="shared" si="36"/>
        <v>0</v>
      </c>
      <c r="H130" s="15">
        <f t="shared" si="43"/>
        <v>0</v>
      </c>
      <c r="I130" s="32">
        <f t="shared" si="37"/>
        <v>0</v>
      </c>
      <c r="J130" s="18" t="str">
        <f t="shared" si="38"/>
        <v>-</v>
      </c>
      <c r="K130" s="7" t="str">
        <f t="shared" si="39"/>
        <v>-</v>
      </c>
      <c r="L130" s="13">
        <f t="shared" si="40"/>
        <v>0</v>
      </c>
      <c r="M130" s="13" t="str">
        <f t="shared" si="41"/>
        <v>-</v>
      </c>
      <c r="N130" s="13">
        <f t="shared" si="42"/>
        <v>0</v>
      </c>
    </row>
    <row r="131" spans="1:14" x14ac:dyDescent="0.25">
      <c r="A131" s="26" t="str">
        <f>IF(B131="-","-",IF(DAY(B131)=1,WORKDAY(B131-1,1,Helligdage!$A$2:$A$999),IF(MONTH(B131)=12,WORKDAY(B131,-1,Helligdage!$A$2:$A$999),WORKDAY(B131+1,-1,Helligdage!$A$2:$A$999))))</f>
        <v>-</v>
      </c>
      <c r="B131" s="26" t="str">
        <f t="shared" si="32"/>
        <v>-</v>
      </c>
      <c r="C131" s="14">
        <f t="shared" si="33"/>
        <v>0</v>
      </c>
      <c r="D131" s="15" t="str">
        <f>IF(C131=0,"-",IF(DAY(B131)=1,IF(E130&gt;=$B$10,$B$10,E130+SUM(G131:INDEX(G127:G131,MATCH("R",C127:C131,0)+1))),0))</f>
        <v>-</v>
      </c>
      <c r="E131" s="16">
        <f t="shared" si="34"/>
        <v>0</v>
      </c>
      <c r="F131" s="50">
        <f t="shared" si="35"/>
        <v>0</v>
      </c>
      <c r="G131" s="16">
        <f t="shared" si="36"/>
        <v>0</v>
      </c>
      <c r="H131" s="15">
        <f t="shared" si="43"/>
        <v>0</v>
      </c>
      <c r="I131" s="32">
        <f t="shared" si="37"/>
        <v>0</v>
      </c>
      <c r="J131" s="18" t="str">
        <f t="shared" si="38"/>
        <v>-</v>
      </c>
      <c r="K131" s="7" t="str">
        <f t="shared" si="39"/>
        <v>-</v>
      </c>
      <c r="L131" s="13">
        <f t="shared" si="40"/>
        <v>0</v>
      </c>
      <c r="M131" s="13" t="str">
        <f t="shared" si="41"/>
        <v>-</v>
      </c>
      <c r="N131" s="13">
        <f t="shared" si="42"/>
        <v>0</v>
      </c>
    </row>
    <row r="132" spans="1:14" x14ac:dyDescent="0.25">
      <c r="A132" s="26" t="str">
        <f>IF(B132="-","-",IF(DAY(B132)=1,WORKDAY(B132-1,1,Helligdage!$A$2:$A$999),IF(MONTH(B132)=12,WORKDAY(B132,-1,Helligdage!$A$2:$A$999),WORKDAY(B132+1,-1,Helligdage!$A$2:$A$999))))</f>
        <v>-</v>
      </c>
      <c r="B132" s="26" t="str">
        <f t="shared" si="32"/>
        <v>-</v>
      </c>
      <c r="C132" s="14">
        <f t="shared" si="33"/>
        <v>0</v>
      </c>
      <c r="D132" s="15" t="str">
        <f>IF(C132=0,"-",IF(DAY(B132)=1,IF(E131&gt;=$B$10,$B$10,E131+SUM(G132:INDEX(G128:G132,MATCH("R",C128:C132,0)+1))),0))</f>
        <v>-</v>
      </c>
      <c r="E132" s="16">
        <f t="shared" si="34"/>
        <v>0</v>
      </c>
      <c r="F132" s="50">
        <f t="shared" si="35"/>
        <v>0</v>
      </c>
      <c r="G132" s="16">
        <f t="shared" si="36"/>
        <v>0</v>
      </c>
      <c r="H132" s="15">
        <f t="shared" si="43"/>
        <v>0</v>
      </c>
      <c r="I132" s="32">
        <f t="shared" si="37"/>
        <v>0</v>
      </c>
      <c r="J132" s="18" t="str">
        <f t="shared" si="38"/>
        <v>-</v>
      </c>
      <c r="K132" s="7" t="str">
        <f t="shared" si="39"/>
        <v>-</v>
      </c>
      <c r="L132" s="13">
        <f t="shared" si="40"/>
        <v>0</v>
      </c>
      <c r="M132" s="13" t="str">
        <f t="shared" si="41"/>
        <v>-</v>
      </c>
      <c r="N132" s="13">
        <f t="shared" si="42"/>
        <v>0</v>
      </c>
    </row>
    <row r="133" spans="1:14" x14ac:dyDescent="0.25">
      <c r="A133" s="26" t="str">
        <f>IF(B133="-","-",IF(DAY(B133)=1,WORKDAY(B133-1,1,Helligdage!$A$2:$A$999),IF(MONTH(B133)=12,WORKDAY(B133,-1,Helligdage!$A$2:$A$999),WORKDAY(B133+1,-1,Helligdage!$A$2:$A$999))))</f>
        <v>-</v>
      </c>
      <c r="B133" s="26" t="str">
        <f t="shared" si="32"/>
        <v>-</v>
      </c>
      <c r="C133" s="14">
        <f t="shared" si="33"/>
        <v>0</v>
      </c>
      <c r="D133" s="15" t="str">
        <f>IF(C133=0,"-",IF(DAY(B133)=1,IF(E132&gt;=$B$10,$B$10,E132+SUM(G133:INDEX(G129:G133,MATCH("R",C129:C133,0)+1))),0))</f>
        <v>-</v>
      </c>
      <c r="E133" s="16">
        <f t="shared" si="34"/>
        <v>0</v>
      </c>
      <c r="F133" s="50">
        <f t="shared" si="35"/>
        <v>0</v>
      </c>
      <c r="G133" s="16">
        <f t="shared" si="36"/>
        <v>0</v>
      </c>
      <c r="H133" s="15">
        <f t="shared" si="43"/>
        <v>0</v>
      </c>
      <c r="I133" s="32">
        <f t="shared" si="37"/>
        <v>0</v>
      </c>
      <c r="J133" s="18" t="str">
        <f t="shared" si="38"/>
        <v>-</v>
      </c>
      <c r="K133" s="7" t="str">
        <f t="shared" si="39"/>
        <v>-</v>
      </c>
      <c r="L133" s="13">
        <f t="shared" si="40"/>
        <v>0</v>
      </c>
      <c r="M133" s="13" t="str">
        <f t="shared" si="41"/>
        <v>-</v>
      </c>
      <c r="N133" s="13">
        <f t="shared" si="42"/>
        <v>0</v>
      </c>
    </row>
    <row r="134" spans="1:14" x14ac:dyDescent="0.25">
      <c r="A134" s="26" t="str">
        <f>IF(B134="-","-",IF(DAY(B134)=1,WORKDAY(B134-1,1,Helligdage!$A$2:$A$999),IF(MONTH(B134)=12,WORKDAY(B134,-1,Helligdage!$A$2:$A$999),WORKDAY(B134+1,-1,Helligdage!$A$2:$A$999))))</f>
        <v>-</v>
      </c>
      <c r="B134" s="26" t="str">
        <f t="shared" si="32"/>
        <v>-</v>
      </c>
      <c r="C134" s="14">
        <f t="shared" si="33"/>
        <v>0</v>
      </c>
      <c r="D134" s="15" t="str">
        <f>IF(C134=0,"-",IF(DAY(B134)=1,IF(E133&gt;=$B$10,$B$10,E133+SUM(G134:INDEX(G130:G134,MATCH("R",C130:C134,0)+1))),0))</f>
        <v>-</v>
      </c>
      <c r="E134" s="16">
        <f t="shared" si="34"/>
        <v>0</v>
      </c>
      <c r="F134" s="50">
        <f t="shared" si="35"/>
        <v>0</v>
      </c>
      <c r="G134" s="16">
        <f t="shared" si="36"/>
        <v>0</v>
      </c>
      <c r="H134" s="15">
        <f t="shared" si="43"/>
        <v>0</v>
      </c>
      <c r="I134" s="32">
        <f t="shared" si="37"/>
        <v>0</v>
      </c>
      <c r="J134" s="18" t="str">
        <f t="shared" si="38"/>
        <v>-</v>
      </c>
      <c r="K134" s="7" t="str">
        <f t="shared" si="39"/>
        <v>-</v>
      </c>
      <c r="L134" s="13">
        <f t="shared" si="40"/>
        <v>0</v>
      </c>
      <c r="M134" s="13" t="str">
        <f t="shared" si="41"/>
        <v>-</v>
      </c>
      <c r="N134" s="13">
        <f t="shared" si="42"/>
        <v>0</v>
      </c>
    </row>
    <row r="135" spans="1:14" x14ac:dyDescent="0.25">
      <c r="A135" s="26" t="str">
        <f>IF(B135="-","-",IF(DAY(B135)=1,WORKDAY(B135-1,1,Helligdage!$A$2:$A$999),IF(MONTH(B135)=12,WORKDAY(B135,-1,Helligdage!$A$2:$A$999),WORKDAY(B135+1,-1,Helligdage!$A$2:$A$999))))</f>
        <v>-</v>
      </c>
      <c r="B135" s="26" t="str">
        <f t="shared" si="32"/>
        <v>-</v>
      </c>
      <c r="C135" s="14">
        <f t="shared" si="33"/>
        <v>0</v>
      </c>
      <c r="D135" s="15" t="str">
        <f>IF(C135=0,"-",IF(DAY(B135)=1,IF(E134&gt;=$B$10,$B$10,E134+SUM(G135:INDEX(G131:G135,MATCH("R",C131:C135,0)+1))),0))</f>
        <v>-</v>
      </c>
      <c r="E135" s="16">
        <f t="shared" si="34"/>
        <v>0</v>
      </c>
      <c r="F135" s="50">
        <f t="shared" si="35"/>
        <v>0</v>
      </c>
      <c r="G135" s="16">
        <f t="shared" si="36"/>
        <v>0</v>
      </c>
      <c r="H135" s="15">
        <f t="shared" si="43"/>
        <v>0</v>
      </c>
      <c r="I135" s="32">
        <f t="shared" si="37"/>
        <v>0</v>
      </c>
      <c r="J135" s="18" t="str">
        <f t="shared" si="38"/>
        <v>-</v>
      </c>
      <c r="K135" s="7" t="str">
        <f t="shared" si="39"/>
        <v>-</v>
      </c>
      <c r="L135" s="13">
        <f t="shared" si="40"/>
        <v>0</v>
      </c>
      <c r="M135" s="13" t="str">
        <f t="shared" si="41"/>
        <v>-</v>
      </c>
      <c r="N135" s="13">
        <f t="shared" si="42"/>
        <v>0</v>
      </c>
    </row>
    <row r="136" spans="1:14" x14ac:dyDescent="0.25">
      <c r="A136" s="26" t="str">
        <f>IF(B136="-","-",IF(DAY(B136)=1,WORKDAY(B136-1,1,Helligdage!$A$2:$A$999),IF(MONTH(B136)=12,WORKDAY(B136,-1,Helligdage!$A$2:$A$999),WORKDAY(B136+1,-1,Helligdage!$A$2:$A$999))))</f>
        <v>-</v>
      </c>
      <c r="B136" s="26" t="str">
        <f t="shared" si="32"/>
        <v>-</v>
      </c>
      <c r="C136" s="14">
        <f t="shared" si="33"/>
        <v>0</v>
      </c>
      <c r="D136" s="15" t="str">
        <f>IF(C136=0,"-",IF(DAY(B136)=1,IF(E135&gt;=$B$10,$B$10,E135+SUM(G136:INDEX(G132:G136,MATCH("R",C132:C136,0)+1))),0))</f>
        <v>-</v>
      </c>
      <c r="E136" s="16">
        <f t="shared" si="34"/>
        <v>0</v>
      </c>
      <c r="F136" s="50">
        <f t="shared" si="35"/>
        <v>0</v>
      </c>
      <c r="G136" s="16">
        <f t="shared" si="36"/>
        <v>0</v>
      </c>
      <c r="H136" s="15">
        <f t="shared" si="43"/>
        <v>0</v>
      </c>
      <c r="I136" s="32">
        <f t="shared" si="37"/>
        <v>0</v>
      </c>
      <c r="J136" s="18" t="str">
        <f t="shared" si="38"/>
        <v>-</v>
      </c>
      <c r="K136" s="7" t="str">
        <f t="shared" si="39"/>
        <v>-</v>
      </c>
      <c r="L136" s="13">
        <f t="shared" si="40"/>
        <v>0</v>
      </c>
      <c r="M136" s="13" t="str">
        <f t="shared" si="41"/>
        <v>-</v>
      </c>
      <c r="N136" s="13">
        <f t="shared" si="42"/>
        <v>0</v>
      </c>
    </row>
    <row r="137" spans="1:14" x14ac:dyDescent="0.25">
      <c r="A137" s="26" t="str">
        <f>IF(B137="-","-",IF(DAY(B137)=1,WORKDAY(B137-1,1,Helligdage!$A$2:$A$999),IF(MONTH(B137)=12,WORKDAY(B137,-1,Helligdage!$A$2:$A$999),WORKDAY(B137+1,-1,Helligdage!$A$2:$A$999))))</f>
        <v>-</v>
      </c>
      <c r="B137" s="26" t="str">
        <f t="shared" si="32"/>
        <v>-</v>
      </c>
      <c r="C137" s="14">
        <f t="shared" si="33"/>
        <v>0</v>
      </c>
      <c r="D137" s="15" t="str">
        <f>IF(C137=0,"-",IF(DAY(B137)=1,IF(E136&gt;=$B$10,$B$10,E136+SUM(G137:INDEX(G133:G137,MATCH("R",C133:C137,0)+1))),0))</f>
        <v>-</v>
      </c>
      <c r="E137" s="16">
        <f t="shared" si="34"/>
        <v>0</v>
      </c>
      <c r="F137" s="50">
        <f t="shared" si="35"/>
        <v>0</v>
      </c>
      <c r="G137" s="16">
        <f t="shared" si="36"/>
        <v>0</v>
      </c>
      <c r="H137" s="15">
        <f t="shared" si="43"/>
        <v>0</v>
      </c>
      <c r="I137" s="32">
        <f t="shared" si="37"/>
        <v>0</v>
      </c>
      <c r="J137" s="18" t="str">
        <f t="shared" si="38"/>
        <v>-</v>
      </c>
      <c r="K137" s="7" t="str">
        <f t="shared" si="39"/>
        <v>-</v>
      </c>
      <c r="L137" s="13">
        <f t="shared" si="40"/>
        <v>0</v>
      </c>
      <c r="M137" s="13" t="str">
        <f t="shared" si="41"/>
        <v>-</v>
      </c>
      <c r="N137" s="13">
        <f t="shared" si="42"/>
        <v>0</v>
      </c>
    </row>
    <row r="138" spans="1:14" x14ac:dyDescent="0.25">
      <c r="A138" s="26" t="str">
        <f>IF(B138="-","-",IF(DAY(B138)=1,WORKDAY(B138-1,1,Helligdage!$A$2:$A$999),IF(MONTH(B138)=12,WORKDAY(B138,-1,Helligdage!$A$2:$A$999),WORKDAY(B138+1,-1,Helligdage!$A$2:$A$999))))</f>
        <v>-</v>
      </c>
      <c r="B138" s="26" t="str">
        <f t="shared" si="32"/>
        <v>-</v>
      </c>
      <c r="C138" s="14">
        <f t="shared" si="33"/>
        <v>0</v>
      </c>
      <c r="D138" s="15" t="str">
        <f>IF(C138=0,"-",IF(DAY(B138)=1,IF(E137&gt;=$B$10,$B$10,E137+SUM(G138:INDEX(G134:G138,MATCH("R",C134:C138,0)+1))),0))</f>
        <v>-</v>
      </c>
      <c r="E138" s="16">
        <f t="shared" si="34"/>
        <v>0</v>
      </c>
      <c r="F138" s="50">
        <f t="shared" si="35"/>
        <v>0</v>
      </c>
      <c r="G138" s="16">
        <f t="shared" si="36"/>
        <v>0</v>
      </c>
      <c r="H138" s="15">
        <f t="shared" si="43"/>
        <v>0</v>
      </c>
      <c r="I138" s="32">
        <f t="shared" si="37"/>
        <v>0</v>
      </c>
      <c r="J138" s="18" t="str">
        <f t="shared" si="38"/>
        <v>-</v>
      </c>
      <c r="K138" s="7" t="str">
        <f t="shared" si="39"/>
        <v>-</v>
      </c>
      <c r="L138" s="13">
        <f t="shared" si="40"/>
        <v>0</v>
      </c>
      <c r="M138" s="13" t="str">
        <f t="shared" si="41"/>
        <v>-</v>
      </c>
      <c r="N138" s="13">
        <f t="shared" si="42"/>
        <v>0</v>
      </c>
    </row>
    <row r="139" spans="1:14" x14ac:dyDescent="0.25">
      <c r="A139" s="26" t="str">
        <f>IF(B139="-","-",IF(DAY(B139)=1,WORKDAY(B139-1,1,Helligdage!$A$2:$A$999),IF(MONTH(B139)=12,WORKDAY(B139,-1,Helligdage!$A$2:$A$999),WORKDAY(B139+1,-1,Helligdage!$A$2:$A$999))))</f>
        <v>-</v>
      </c>
      <c r="B139" s="26" t="str">
        <f t="shared" si="32"/>
        <v>-</v>
      </c>
      <c r="C139" s="14">
        <f t="shared" si="33"/>
        <v>0</v>
      </c>
      <c r="D139" s="15" t="str">
        <f>IF(C139=0,"-",IF(DAY(B139)=1,IF(E138&gt;=$B$10,$B$10,E138+SUM(G139:INDEX(G135:G139,MATCH("R",C135:C139,0)+1))),0))</f>
        <v>-</v>
      </c>
      <c r="E139" s="16">
        <f t="shared" si="34"/>
        <v>0</v>
      </c>
      <c r="F139" s="50">
        <f t="shared" si="35"/>
        <v>0</v>
      </c>
      <c r="G139" s="16">
        <f t="shared" si="36"/>
        <v>0</v>
      </c>
      <c r="H139" s="15">
        <f t="shared" si="43"/>
        <v>0</v>
      </c>
      <c r="I139" s="32">
        <f t="shared" si="37"/>
        <v>0</v>
      </c>
      <c r="J139" s="18" t="str">
        <f t="shared" si="38"/>
        <v>-</v>
      </c>
      <c r="K139" s="7" t="str">
        <f t="shared" si="39"/>
        <v>-</v>
      </c>
      <c r="L139" s="13">
        <f t="shared" si="40"/>
        <v>0</v>
      </c>
      <c r="M139" s="13" t="str">
        <f t="shared" si="41"/>
        <v>-</v>
      </c>
      <c r="N139" s="13">
        <f t="shared" si="42"/>
        <v>0</v>
      </c>
    </row>
    <row r="140" spans="1:14" x14ac:dyDescent="0.25">
      <c r="A140" s="26" t="str">
        <f>IF(B140="-","-",IF(DAY(B140)=1,WORKDAY(B140-1,1,Helligdage!$A$2:$A$999),IF(MONTH(B140)=12,WORKDAY(B140,-1,Helligdage!$A$2:$A$999),WORKDAY(B140+1,-1,Helligdage!$A$2:$A$999))))</f>
        <v>-</v>
      </c>
      <c r="B140" s="26" t="str">
        <f t="shared" si="32"/>
        <v>-</v>
      </c>
      <c r="C140" s="14">
        <f t="shared" si="33"/>
        <v>0</v>
      </c>
      <c r="D140" s="15" t="str">
        <f>IF(C140=0,"-",IF(DAY(B140)=1,IF(E139&gt;=$B$10,$B$10,E139+SUM(G140:INDEX(G136:G140,MATCH("R",C136:C140,0)+1))),0))</f>
        <v>-</v>
      </c>
      <c r="E140" s="16">
        <f t="shared" si="34"/>
        <v>0</v>
      </c>
      <c r="F140" s="50">
        <f t="shared" si="35"/>
        <v>0</v>
      </c>
      <c r="G140" s="16">
        <f t="shared" si="36"/>
        <v>0</v>
      </c>
      <c r="H140" s="15">
        <f t="shared" si="43"/>
        <v>0</v>
      </c>
      <c r="I140" s="32">
        <f t="shared" si="37"/>
        <v>0</v>
      </c>
      <c r="J140" s="18" t="str">
        <f t="shared" si="38"/>
        <v>-</v>
      </c>
      <c r="K140" s="7" t="str">
        <f t="shared" si="39"/>
        <v>-</v>
      </c>
      <c r="L140" s="13">
        <f t="shared" si="40"/>
        <v>0</v>
      </c>
      <c r="M140" s="13" t="str">
        <f t="shared" si="41"/>
        <v>-</v>
      </c>
      <c r="N140" s="13">
        <f t="shared" si="42"/>
        <v>0</v>
      </c>
    </row>
    <row r="141" spans="1:14" x14ac:dyDescent="0.25">
      <c r="A141" s="26" t="str">
        <f>IF(B141="-","-",IF(DAY(B141)=1,WORKDAY(B141-1,1,Helligdage!$A$2:$A$999),IF(MONTH(B141)=12,WORKDAY(B141,-1,Helligdage!$A$2:$A$999),WORKDAY(B141+1,-1,Helligdage!$A$2:$A$999))))</f>
        <v>-</v>
      </c>
      <c r="B141" s="26" t="str">
        <f t="shared" si="32"/>
        <v>-</v>
      </c>
      <c r="C141" s="14">
        <f t="shared" si="33"/>
        <v>0</v>
      </c>
      <c r="D141" s="15" t="str">
        <f>IF(C141=0,"-",IF(DAY(B141)=1,IF(E140&gt;=$B$10,$B$10,E140+SUM(G141:INDEX(G137:G141,MATCH("R",C137:C141,0)+1))),0))</f>
        <v>-</v>
      </c>
      <c r="E141" s="16">
        <f t="shared" si="34"/>
        <v>0</v>
      </c>
      <c r="F141" s="50">
        <f t="shared" si="35"/>
        <v>0</v>
      </c>
      <c r="G141" s="16">
        <f t="shared" si="36"/>
        <v>0</v>
      </c>
      <c r="H141" s="15">
        <f t="shared" si="43"/>
        <v>0</v>
      </c>
      <c r="I141" s="32">
        <f t="shared" si="37"/>
        <v>0</v>
      </c>
      <c r="J141" s="18" t="str">
        <f t="shared" si="38"/>
        <v>-</v>
      </c>
      <c r="K141" s="7" t="str">
        <f t="shared" si="39"/>
        <v>-</v>
      </c>
      <c r="L141" s="13">
        <f t="shared" si="40"/>
        <v>0</v>
      </c>
      <c r="M141" s="13" t="str">
        <f t="shared" si="41"/>
        <v>-</v>
      </c>
      <c r="N141" s="13">
        <f t="shared" si="42"/>
        <v>0</v>
      </c>
    </row>
    <row r="142" spans="1:14" x14ac:dyDescent="0.25">
      <c r="A142" s="26" t="str">
        <f>IF(B142="-","-",IF(DAY(B142)=1,WORKDAY(B142-1,1,Helligdage!$A$2:$A$999),IF(MONTH(B142)=12,WORKDAY(B142,-1,Helligdage!$A$2:$A$999),WORKDAY(B142+1,-1,Helligdage!$A$2:$A$999))))</f>
        <v>-</v>
      </c>
      <c r="B142" s="26" t="str">
        <f t="shared" si="32"/>
        <v>-</v>
      </c>
      <c r="C142" s="14">
        <f t="shared" si="33"/>
        <v>0</v>
      </c>
      <c r="D142" s="15" t="str">
        <f>IF(C142=0,"-",IF(DAY(B142)=1,IF(E141&gt;=$B$10,$B$10,E141+SUM(G142:INDEX(G138:G142,MATCH("R",C138:C142,0)+1))),0))</f>
        <v>-</v>
      </c>
      <c r="E142" s="16">
        <f t="shared" si="34"/>
        <v>0</v>
      </c>
      <c r="F142" s="50">
        <f t="shared" si="35"/>
        <v>0</v>
      </c>
      <c r="G142" s="16">
        <f t="shared" si="36"/>
        <v>0</v>
      </c>
      <c r="H142" s="15">
        <f t="shared" si="43"/>
        <v>0</v>
      </c>
      <c r="I142" s="32">
        <f t="shared" si="37"/>
        <v>0</v>
      </c>
      <c r="J142" s="18" t="str">
        <f t="shared" si="38"/>
        <v>-</v>
      </c>
      <c r="K142" s="7" t="str">
        <f t="shared" si="39"/>
        <v>-</v>
      </c>
      <c r="L142" s="13">
        <f t="shared" si="40"/>
        <v>0</v>
      </c>
      <c r="M142" s="13" t="str">
        <f t="shared" si="41"/>
        <v>-</v>
      </c>
      <c r="N142" s="13">
        <f t="shared" si="42"/>
        <v>0</v>
      </c>
    </row>
    <row r="143" spans="1:14" x14ac:dyDescent="0.25">
      <c r="A143" s="26" t="str">
        <f>IF(B143="-","-",IF(DAY(B143)=1,WORKDAY(B143-1,1,Helligdage!$A$2:$A$999),IF(MONTH(B143)=12,WORKDAY(B143,-1,Helligdage!$A$2:$A$999),WORKDAY(B143+1,-1,Helligdage!$A$2:$A$999))))</f>
        <v>-</v>
      </c>
      <c r="B143" s="26" t="str">
        <f t="shared" si="32"/>
        <v>-</v>
      </c>
      <c r="C143" s="14">
        <f t="shared" si="33"/>
        <v>0</v>
      </c>
      <c r="D143" s="15" t="str">
        <f>IF(C143=0,"-",IF(DAY(B143)=1,IF(E142&gt;=$B$10,$B$10,E142+SUM(G143:INDEX(G139:G143,MATCH("R",C139:C143,0)+1))),0))</f>
        <v>-</v>
      </c>
      <c r="E143" s="16">
        <f t="shared" si="34"/>
        <v>0</v>
      </c>
      <c r="F143" s="50">
        <f t="shared" si="35"/>
        <v>0</v>
      </c>
      <c r="G143" s="16">
        <f t="shared" si="36"/>
        <v>0</v>
      </c>
      <c r="H143" s="15">
        <f t="shared" si="43"/>
        <v>0</v>
      </c>
      <c r="I143" s="32">
        <f t="shared" si="37"/>
        <v>0</v>
      </c>
      <c r="J143" s="18" t="str">
        <f t="shared" si="38"/>
        <v>-</v>
      </c>
      <c r="K143" s="7" t="str">
        <f t="shared" si="39"/>
        <v>-</v>
      </c>
      <c r="L143" s="13">
        <f t="shared" si="40"/>
        <v>0</v>
      </c>
      <c r="M143" s="13" t="str">
        <f t="shared" si="41"/>
        <v>-</v>
      </c>
      <c r="N143" s="13">
        <f t="shared" si="42"/>
        <v>0</v>
      </c>
    </row>
    <row r="144" spans="1:14" x14ac:dyDescent="0.25">
      <c r="A144" s="26" t="str">
        <f>IF(B144="-","-",IF(DAY(B144)=1,WORKDAY(B144-1,1,Helligdage!$A$2:$A$999),IF(MONTH(B144)=12,WORKDAY(B144,-1,Helligdage!$A$2:$A$999),WORKDAY(B144+1,-1,Helligdage!$A$2:$A$999))))</f>
        <v>-</v>
      </c>
      <c r="B144" s="26" t="str">
        <f t="shared" si="32"/>
        <v>-</v>
      </c>
      <c r="C144" s="14">
        <f t="shared" si="33"/>
        <v>0</v>
      </c>
      <c r="D144" s="15" t="str">
        <f>IF(C144=0,"-",IF(DAY(B144)=1,IF(E143&gt;=$B$10,$B$10,E143+SUM(G144:INDEX(G140:G144,MATCH("R",C140:C144,0)+1))),0))</f>
        <v>-</v>
      </c>
      <c r="E144" s="16">
        <f t="shared" si="34"/>
        <v>0</v>
      </c>
      <c r="F144" s="50">
        <f t="shared" si="35"/>
        <v>0</v>
      </c>
      <c r="G144" s="16">
        <f t="shared" si="36"/>
        <v>0</v>
      </c>
      <c r="H144" s="15">
        <f t="shared" si="43"/>
        <v>0</v>
      </c>
      <c r="I144" s="32">
        <f t="shared" si="37"/>
        <v>0</v>
      </c>
      <c r="J144" s="18" t="str">
        <f t="shared" si="38"/>
        <v>-</v>
      </c>
      <c r="K144" s="7" t="str">
        <f t="shared" si="39"/>
        <v>-</v>
      </c>
      <c r="L144" s="13">
        <f t="shared" si="40"/>
        <v>0</v>
      </c>
      <c r="M144" s="13" t="str">
        <f t="shared" si="41"/>
        <v>-</v>
      </c>
      <c r="N144" s="13">
        <f t="shared" si="42"/>
        <v>0</v>
      </c>
    </row>
    <row r="145" spans="1:14" x14ac:dyDescent="0.25">
      <c r="A145" s="26" t="str">
        <f>IF(B145="-","-",IF(DAY(B145)=1,WORKDAY(B145-1,1,Helligdage!$A$2:$A$999),IF(MONTH(B145)=12,WORKDAY(B145,-1,Helligdage!$A$2:$A$999),WORKDAY(B145+1,-1,Helligdage!$A$2:$A$999))))</f>
        <v>-</v>
      </c>
      <c r="B145" s="26" t="str">
        <f t="shared" si="32"/>
        <v>-</v>
      </c>
      <c r="C145" s="14">
        <f t="shared" si="33"/>
        <v>0</v>
      </c>
      <c r="D145" s="15" t="str">
        <f>IF(C145=0,"-",IF(DAY(B145)=1,IF(E144&gt;=$B$10,$B$10,E144+SUM(G145:INDEX(G141:G145,MATCH("R",C141:C145,0)+1))),0))</f>
        <v>-</v>
      </c>
      <c r="E145" s="16">
        <f t="shared" si="34"/>
        <v>0</v>
      </c>
      <c r="F145" s="50">
        <f t="shared" si="35"/>
        <v>0</v>
      </c>
      <c r="G145" s="16">
        <f t="shared" si="36"/>
        <v>0</v>
      </c>
      <c r="H145" s="15">
        <f t="shared" si="43"/>
        <v>0</v>
      </c>
      <c r="I145" s="32">
        <f t="shared" si="37"/>
        <v>0</v>
      </c>
      <c r="J145" s="18" t="str">
        <f t="shared" si="38"/>
        <v>-</v>
      </c>
      <c r="K145" s="7" t="str">
        <f t="shared" si="39"/>
        <v>-</v>
      </c>
      <c r="L145" s="13">
        <f t="shared" si="40"/>
        <v>0</v>
      </c>
      <c r="M145" s="13" t="str">
        <f t="shared" si="41"/>
        <v>-</v>
      </c>
      <c r="N145" s="13">
        <f t="shared" si="42"/>
        <v>0</v>
      </c>
    </row>
    <row r="146" spans="1:14" x14ac:dyDescent="0.25">
      <c r="A146" s="26" t="str">
        <f>IF(B146="-","-",IF(DAY(B146)=1,WORKDAY(B146-1,1,Helligdage!$A$2:$A$999),IF(MONTH(B146)=12,WORKDAY(B146,-1,Helligdage!$A$2:$A$999),WORKDAY(B146+1,-1,Helligdage!$A$2:$A$999))))</f>
        <v>-</v>
      </c>
      <c r="B146" s="26" t="str">
        <f t="shared" si="32"/>
        <v>-</v>
      </c>
      <c r="C146" s="14">
        <f t="shared" si="33"/>
        <v>0</v>
      </c>
      <c r="D146" s="15" t="str">
        <f>IF(C146=0,"-",IF(DAY(B146)=1,IF(E145&gt;=$B$10,$B$10,E145+SUM(G146:INDEX(G142:G146,MATCH("R",C142:C146,0)+1))),0))</f>
        <v>-</v>
      </c>
      <c r="E146" s="16">
        <f t="shared" si="34"/>
        <v>0</v>
      </c>
      <c r="F146" s="50">
        <f t="shared" si="35"/>
        <v>0</v>
      </c>
      <c r="G146" s="16">
        <f t="shared" si="36"/>
        <v>0</v>
      </c>
      <c r="H146" s="15">
        <f t="shared" si="43"/>
        <v>0</v>
      </c>
      <c r="I146" s="32">
        <f t="shared" si="37"/>
        <v>0</v>
      </c>
      <c r="J146" s="18" t="str">
        <f t="shared" si="38"/>
        <v>-</v>
      </c>
      <c r="K146" s="7" t="str">
        <f t="shared" si="39"/>
        <v>-</v>
      </c>
      <c r="L146" s="13">
        <f t="shared" si="40"/>
        <v>0</v>
      </c>
      <c r="M146" s="13" t="str">
        <f t="shared" si="41"/>
        <v>-</v>
      </c>
      <c r="N146" s="13">
        <f t="shared" si="42"/>
        <v>0</v>
      </c>
    </row>
    <row r="147" spans="1:14" x14ac:dyDescent="0.25">
      <c r="A147" s="26" t="str">
        <f>IF(B147="-","-",IF(DAY(B147)=1,WORKDAY(B147-1,1,Helligdage!$A$2:$A$999),IF(MONTH(B147)=12,WORKDAY(B147,-1,Helligdage!$A$2:$A$999),WORKDAY(B147+1,-1,Helligdage!$A$2:$A$999))))</f>
        <v>-</v>
      </c>
      <c r="B147" s="26" t="str">
        <f t="shared" si="32"/>
        <v>-</v>
      </c>
      <c r="C147" s="14">
        <f t="shared" si="33"/>
        <v>0</v>
      </c>
      <c r="D147" s="15" t="str">
        <f>IF(C147=0,"-",IF(DAY(B147)=1,IF(E146&gt;=$B$10,$B$10,E146+SUM(G147:INDEX(G143:G147,MATCH("R",C143:C147,0)+1))),0))</f>
        <v>-</v>
      </c>
      <c r="E147" s="16">
        <f t="shared" si="34"/>
        <v>0</v>
      </c>
      <c r="F147" s="50">
        <f t="shared" si="35"/>
        <v>0</v>
      </c>
      <c r="G147" s="16">
        <f t="shared" si="36"/>
        <v>0</v>
      </c>
      <c r="H147" s="15">
        <f t="shared" si="43"/>
        <v>0</v>
      </c>
      <c r="I147" s="32">
        <f t="shared" si="37"/>
        <v>0</v>
      </c>
      <c r="J147" s="18" t="str">
        <f t="shared" si="38"/>
        <v>-</v>
      </c>
      <c r="K147" s="7" t="str">
        <f t="shared" si="39"/>
        <v>-</v>
      </c>
      <c r="L147" s="13">
        <f t="shared" si="40"/>
        <v>0</v>
      </c>
      <c r="M147" s="13" t="str">
        <f t="shared" si="41"/>
        <v>-</v>
      </c>
      <c r="N147" s="13">
        <f t="shared" si="42"/>
        <v>0</v>
      </c>
    </row>
    <row r="148" spans="1:14" x14ac:dyDescent="0.25">
      <c r="A148" s="26" t="str">
        <f>IF(B148="-","-",IF(DAY(B148)=1,WORKDAY(B148-1,1,Helligdage!$A$2:$A$999),IF(MONTH(B148)=12,WORKDAY(B148,-1,Helligdage!$A$2:$A$999),WORKDAY(B148+1,-1,Helligdage!$A$2:$A$999))))</f>
        <v>-</v>
      </c>
      <c r="B148" s="26" t="str">
        <f t="shared" si="32"/>
        <v>-</v>
      </c>
      <c r="C148" s="14">
        <f t="shared" si="33"/>
        <v>0</v>
      </c>
      <c r="D148" s="15" t="str">
        <f>IF(C148=0,"-",IF(DAY(B148)=1,IF(E147&gt;=$B$10,$B$10,E147+SUM(G148:INDEX(G144:G148,MATCH("R",C144:C148,0)+1))),0))</f>
        <v>-</v>
      </c>
      <c r="E148" s="16">
        <f t="shared" si="34"/>
        <v>0</v>
      </c>
      <c r="F148" s="50">
        <f t="shared" si="35"/>
        <v>0</v>
      </c>
      <c r="G148" s="16">
        <f t="shared" si="36"/>
        <v>0</v>
      </c>
      <c r="H148" s="15">
        <f t="shared" si="43"/>
        <v>0</v>
      </c>
      <c r="I148" s="32">
        <f t="shared" si="37"/>
        <v>0</v>
      </c>
      <c r="J148" s="18" t="str">
        <f t="shared" si="38"/>
        <v>-</v>
      </c>
      <c r="K148" s="7" t="str">
        <f t="shared" si="39"/>
        <v>-</v>
      </c>
      <c r="L148" s="13">
        <f t="shared" si="40"/>
        <v>0</v>
      </c>
      <c r="M148" s="13" t="str">
        <f t="shared" si="41"/>
        <v>-</v>
      </c>
      <c r="N148" s="13">
        <f t="shared" si="42"/>
        <v>0</v>
      </c>
    </row>
    <row r="149" spans="1:14" x14ac:dyDescent="0.25">
      <c r="A149" s="26" t="str">
        <f>IF(B149="-","-",IF(DAY(B149)=1,WORKDAY(B149-1,1,Helligdage!$A$2:$A$999),IF(MONTH(B149)=12,WORKDAY(B149,-1,Helligdage!$A$2:$A$999),WORKDAY(B149+1,-1,Helligdage!$A$2:$A$999))))</f>
        <v>-</v>
      </c>
      <c r="B149" s="26" t="str">
        <f t="shared" si="32"/>
        <v>-</v>
      </c>
      <c r="C149" s="14">
        <f t="shared" si="33"/>
        <v>0</v>
      </c>
      <c r="D149" s="15" t="str">
        <f>IF(C149=0,"-",IF(DAY(B149)=1,IF(E148&gt;=$B$10,$B$10,E148+SUM(G149:INDEX(G145:G149,MATCH("R",C145:C149,0)+1))),0))</f>
        <v>-</v>
      </c>
      <c r="E149" s="16">
        <f t="shared" si="34"/>
        <v>0</v>
      </c>
      <c r="F149" s="50">
        <f t="shared" si="35"/>
        <v>0</v>
      </c>
      <c r="G149" s="16">
        <f t="shared" si="36"/>
        <v>0</v>
      </c>
      <c r="H149" s="15">
        <f t="shared" si="43"/>
        <v>0</v>
      </c>
      <c r="I149" s="32">
        <f t="shared" si="37"/>
        <v>0</v>
      </c>
      <c r="J149" s="18" t="str">
        <f t="shared" si="38"/>
        <v>-</v>
      </c>
      <c r="K149" s="7" t="str">
        <f t="shared" si="39"/>
        <v>-</v>
      </c>
      <c r="L149" s="13">
        <f t="shared" si="40"/>
        <v>0</v>
      </c>
      <c r="M149" s="13" t="str">
        <f t="shared" si="41"/>
        <v>-</v>
      </c>
      <c r="N149" s="13">
        <f t="shared" si="42"/>
        <v>0</v>
      </c>
    </row>
    <row r="150" spans="1:14" x14ac:dyDescent="0.25">
      <c r="A150" s="26" t="str">
        <f>IF(B150="-","-",IF(DAY(B150)=1,WORKDAY(B150-1,1,Helligdage!$A$2:$A$999),IF(MONTH(B150)=12,WORKDAY(B150,-1,Helligdage!$A$2:$A$999),WORKDAY(B150+1,-1,Helligdage!$A$2:$A$999))))</f>
        <v>-</v>
      </c>
      <c r="B150" s="26" t="str">
        <f t="shared" si="32"/>
        <v>-</v>
      </c>
      <c r="C150" s="14">
        <f t="shared" si="33"/>
        <v>0</v>
      </c>
      <c r="D150" s="15" t="str">
        <f>IF(C150=0,"-",IF(DAY(B150)=1,IF(E149&gt;=$B$10,$B$10,E149+SUM(G150:INDEX(G146:G150,MATCH("R",C146:C150,0)+1))),0))</f>
        <v>-</v>
      </c>
      <c r="E150" s="16">
        <f t="shared" si="34"/>
        <v>0</v>
      </c>
      <c r="F150" s="50">
        <f t="shared" si="35"/>
        <v>0</v>
      </c>
      <c r="G150" s="16">
        <f t="shared" si="36"/>
        <v>0</v>
      </c>
      <c r="H150" s="15">
        <f t="shared" si="43"/>
        <v>0</v>
      </c>
      <c r="I150" s="32">
        <f t="shared" si="37"/>
        <v>0</v>
      </c>
      <c r="J150" s="18" t="str">
        <f t="shared" si="38"/>
        <v>-</v>
      </c>
      <c r="K150" s="7" t="str">
        <f t="shared" si="39"/>
        <v>-</v>
      </c>
      <c r="L150" s="13">
        <f t="shared" si="40"/>
        <v>0</v>
      </c>
      <c r="M150" s="13" t="str">
        <f t="shared" si="41"/>
        <v>-</v>
      </c>
      <c r="N150" s="13">
        <f t="shared" si="42"/>
        <v>0</v>
      </c>
    </row>
    <row r="151" spans="1:14" x14ac:dyDescent="0.25">
      <c r="A151" s="26" t="str">
        <f>IF(B151="-","-",IF(DAY(B151)=1,WORKDAY(B151-1,1,Helligdage!$A$2:$A$999),IF(MONTH(B151)=12,WORKDAY(B151,-1,Helligdage!$A$2:$A$999),WORKDAY(B151+1,-1,Helligdage!$A$2:$A$999))))</f>
        <v>-</v>
      </c>
      <c r="B151" s="26" t="str">
        <f t="shared" si="32"/>
        <v>-</v>
      </c>
      <c r="C151" s="14">
        <f t="shared" si="33"/>
        <v>0</v>
      </c>
      <c r="D151" s="15" t="str">
        <f>IF(C151=0,"-",IF(DAY(B151)=1,IF(E150&gt;=$B$10,$B$10,E150+SUM(G151:INDEX(G147:G151,MATCH("R",C147:C151,0)+1))),0))</f>
        <v>-</v>
      </c>
      <c r="E151" s="16">
        <f t="shared" si="34"/>
        <v>0</v>
      </c>
      <c r="F151" s="50">
        <f t="shared" si="35"/>
        <v>0</v>
      </c>
      <c r="G151" s="16">
        <f t="shared" si="36"/>
        <v>0</v>
      </c>
      <c r="H151" s="15">
        <f t="shared" si="43"/>
        <v>0</v>
      </c>
      <c r="I151" s="32">
        <f t="shared" si="37"/>
        <v>0</v>
      </c>
      <c r="J151" s="18" t="str">
        <f t="shared" si="38"/>
        <v>-</v>
      </c>
      <c r="K151" s="7" t="str">
        <f t="shared" si="39"/>
        <v>-</v>
      </c>
      <c r="L151" s="13">
        <f t="shared" si="40"/>
        <v>0</v>
      </c>
      <c r="M151" s="13" t="str">
        <f t="shared" si="41"/>
        <v>-</v>
      </c>
      <c r="N151" s="13">
        <f t="shared" si="42"/>
        <v>0</v>
      </c>
    </row>
    <row r="152" spans="1:14" x14ac:dyDescent="0.25">
      <c r="A152" s="26" t="str">
        <f>IF(B152="-","-",IF(DAY(B152)=1,WORKDAY(B152-1,1,Helligdage!$A$2:$A$999),IF(MONTH(B152)=12,WORKDAY(B152,-1,Helligdage!$A$2:$A$999),WORKDAY(B152+1,-1,Helligdage!$A$2:$A$999))))</f>
        <v>-</v>
      </c>
      <c r="B152" s="26" t="str">
        <f t="shared" si="32"/>
        <v>-</v>
      </c>
      <c r="C152" s="14">
        <f t="shared" si="33"/>
        <v>0</v>
      </c>
      <c r="D152" s="15" t="str">
        <f>IF(C152=0,"-",IF(DAY(B152)=1,IF(E151&gt;=$B$10,$B$10,E151+SUM(G152:INDEX(G148:G152,MATCH("R",C148:C152,0)+1))),0))</f>
        <v>-</v>
      </c>
      <c r="E152" s="16">
        <f t="shared" si="34"/>
        <v>0</v>
      </c>
      <c r="F152" s="50">
        <f t="shared" si="35"/>
        <v>0</v>
      </c>
      <c r="G152" s="16">
        <f t="shared" si="36"/>
        <v>0</v>
      </c>
      <c r="H152" s="15">
        <f t="shared" si="43"/>
        <v>0</v>
      </c>
      <c r="I152" s="32">
        <f t="shared" si="37"/>
        <v>0</v>
      </c>
      <c r="J152" s="18" t="str">
        <f t="shared" si="38"/>
        <v>-</v>
      </c>
      <c r="K152" s="7" t="str">
        <f t="shared" si="39"/>
        <v>-</v>
      </c>
      <c r="L152" s="13">
        <f t="shared" si="40"/>
        <v>0</v>
      </c>
      <c r="M152" s="13" t="str">
        <f t="shared" si="41"/>
        <v>-</v>
      </c>
      <c r="N152" s="13">
        <f t="shared" si="42"/>
        <v>0</v>
      </c>
    </row>
    <row r="153" spans="1:14" x14ac:dyDescent="0.25">
      <c r="A153" s="26" t="str">
        <f>IF(B153="-","-",IF(DAY(B153)=1,WORKDAY(B153-1,1,Helligdage!$A$2:$A$999),IF(MONTH(B153)=12,WORKDAY(B153,-1,Helligdage!$A$2:$A$999),WORKDAY(B153+1,-1,Helligdage!$A$2:$A$999))))</f>
        <v>-</v>
      </c>
      <c r="B153" s="26" t="str">
        <f t="shared" si="32"/>
        <v>-</v>
      </c>
      <c r="C153" s="14">
        <f t="shared" si="33"/>
        <v>0</v>
      </c>
      <c r="D153" s="15" t="str">
        <f>IF(C153=0,"-",IF(DAY(B153)=1,IF(E152&gt;=$B$10,$B$10,E152+SUM(G153:INDEX(G149:G153,MATCH("R",C149:C153,0)+1))),0))</f>
        <v>-</v>
      </c>
      <c r="E153" s="16">
        <f t="shared" si="34"/>
        <v>0</v>
      </c>
      <c r="F153" s="50">
        <f t="shared" si="35"/>
        <v>0</v>
      </c>
      <c r="G153" s="16">
        <f t="shared" si="36"/>
        <v>0</v>
      </c>
      <c r="H153" s="15">
        <f t="shared" si="43"/>
        <v>0</v>
      </c>
      <c r="I153" s="32">
        <f t="shared" si="37"/>
        <v>0</v>
      </c>
      <c r="J153" s="18" t="str">
        <f t="shared" si="38"/>
        <v>-</v>
      </c>
      <c r="K153" s="7" t="str">
        <f t="shared" si="39"/>
        <v>-</v>
      </c>
      <c r="L153" s="13">
        <f t="shared" si="40"/>
        <v>0</v>
      </c>
      <c r="M153" s="13" t="str">
        <f t="shared" si="41"/>
        <v>-</v>
      </c>
      <c r="N153" s="13">
        <f t="shared" si="42"/>
        <v>0</v>
      </c>
    </row>
    <row r="154" spans="1:14" x14ac:dyDescent="0.25">
      <c r="A154" s="26" t="str">
        <f>IF(B154="-","-",IF(DAY(B154)=1,WORKDAY(B154-1,1,Helligdage!$A$2:$A$999),IF(MONTH(B154)=12,WORKDAY(B154,-1,Helligdage!$A$2:$A$999),WORKDAY(B154+1,-1,Helligdage!$A$2:$A$999))))</f>
        <v>-</v>
      </c>
      <c r="B154" s="26" t="str">
        <f t="shared" si="32"/>
        <v>-</v>
      </c>
      <c r="C154" s="14">
        <f t="shared" si="33"/>
        <v>0</v>
      </c>
      <c r="D154" s="15" t="str">
        <f>IF(C154=0,"-",IF(DAY(B154)=1,IF(E153&gt;=$B$10,$B$10,E153+SUM(G154:INDEX(G150:G154,MATCH("R",C150:C154,0)+1))),0))</f>
        <v>-</v>
      </c>
      <c r="E154" s="16">
        <f t="shared" si="34"/>
        <v>0</v>
      </c>
      <c r="F154" s="50">
        <f t="shared" si="35"/>
        <v>0</v>
      </c>
      <c r="G154" s="16">
        <f t="shared" si="36"/>
        <v>0</v>
      </c>
      <c r="H154" s="15">
        <f t="shared" si="43"/>
        <v>0</v>
      </c>
      <c r="I154" s="32">
        <f t="shared" si="37"/>
        <v>0</v>
      </c>
      <c r="J154" s="18" t="str">
        <f t="shared" si="38"/>
        <v>-</v>
      </c>
      <c r="K154" s="7" t="str">
        <f t="shared" si="39"/>
        <v>-</v>
      </c>
      <c r="L154" s="13">
        <f t="shared" si="40"/>
        <v>0</v>
      </c>
      <c r="M154" s="13" t="str">
        <f t="shared" si="41"/>
        <v>-</v>
      </c>
      <c r="N154" s="13">
        <f t="shared" si="42"/>
        <v>0</v>
      </c>
    </row>
    <row r="155" spans="1:14" x14ac:dyDescent="0.25">
      <c r="A155" s="26" t="str">
        <f>IF(B155="-","-",IF(DAY(B155)=1,WORKDAY(B155-1,1,Helligdage!$A$2:$A$999),IF(MONTH(B155)=12,WORKDAY(B155,-1,Helligdage!$A$2:$A$999),WORKDAY(B155+1,-1,Helligdage!$A$2:$A$999))))</f>
        <v>-</v>
      </c>
      <c r="B155" s="26" t="str">
        <f t="shared" si="32"/>
        <v>-</v>
      </c>
      <c r="C155" s="14">
        <f t="shared" si="33"/>
        <v>0</v>
      </c>
      <c r="D155" s="15" t="str">
        <f>IF(C155=0,"-",IF(DAY(B155)=1,IF(E154&gt;=$B$10,$B$10,E154+SUM(G155:INDEX(G151:G155,MATCH("R",C151:C155,0)+1))),0))</f>
        <v>-</v>
      </c>
      <c r="E155" s="16">
        <f t="shared" si="34"/>
        <v>0</v>
      </c>
      <c r="F155" s="50">
        <f t="shared" si="35"/>
        <v>0</v>
      </c>
      <c r="G155" s="16">
        <f t="shared" si="36"/>
        <v>0</v>
      </c>
      <c r="H155" s="15">
        <f t="shared" si="43"/>
        <v>0</v>
      </c>
      <c r="I155" s="32">
        <f t="shared" si="37"/>
        <v>0</v>
      </c>
      <c r="J155" s="18" t="str">
        <f t="shared" si="38"/>
        <v>-</v>
      </c>
      <c r="K155" s="7" t="str">
        <f t="shared" si="39"/>
        <v>-</v>
      </c>
      <c r="L155" s="13">
        <f t="shared" si="40"/>
        <v>0</v>
      </c>
      <c r="M155" s="13" t="str">
        <f t="shared" si="41"/>
        <v>-</v>
      </c>
      <c r="N155" s="13">
        <f t="shared" si="42"/>
        <v>0</v>
      </c>
    </row>
    <row r="156" spans="1:14" x14ac:dyDescent="0.25">
      <c r="A156" s="26" t="str">
        <f>IF(B156="-","-",IF(DAY(B156)=1,WORKDAY(B156-1,1,Helligdage!$A$2:$A$999),IF(MONTH(B156)=12,WORKDAY(B156,-1,Helligdage!$A$2:$A$999),WORKDAY(B156+1,-1,Helligdage!$A$2:$A$999))))</f>
        <v>-</v>
      </c>
      <c r="B156" s="26" t="str">
        <f t="shared" si="32"/>
        <v>-</v>
      </c>
      <c r="C156" s="14">
        <f t="shared" si="33"/>
        <v>0</v>
      </c>
      <c r="D156" s="15" t="str">
        <f>IF(C156=0,"-",IF(DAY(B156)=1,IF(E155&gt;=$B$10,$B$10,E155+SUM(G156:INDEX(G152:G156,MATCH("R",C152:C156,0)+1))),0))</f>
        <v>-</v>
      </c>
      <c r="E156" s="16">
        <f t="shared" si="34"/>
        <v>0</v>
      </c>
      <c r="F156" s="50">
        <f t="shared" si="35"/>
        <v>0</v>
      </c>
      <c r="G156" s="16">
        <f t="shared" si="36"/>
        <v>0</v>
      </c>
      <c r="H156" s="15">
        <f t="shared" si="43"/>
        <v>0</v>
      </c>
      <c r="I156" s="32">
        <f t="shared" si="37"/>
        <v>0</v>
      </c>
      <c r="J156" s="18" t="str">
        <f t="shared" si="38"/>
        <v>-</v>
      </c>
      <c r="K156" s="7" t="str">
        <f t="shared" si="39"/>
        <v>-</v>
      </c>
      <c r="L156" s="13">
        <f t="shared" si="40"/>
        <v>0</v>
      </c>
      <c r="M156" s="13" t="str">
        <f t="shared" si="41"/>
        <v>-</v>
      </c>
      <c r="N156" s="13">
        <f t="shared" si="42"/>
        <v>0</v>
      </c>
    </row>
    <row r="157" spans="1:14" x14ac:dyDescent="0.25">
      <c r="A157" s="26" t="str">
        <f>IF(B157="-","-",IF(DAY(B157)=1,WORKDAY(B157-1,1,Helligdage!$A$2:$A$999),IF(MONTH(B157)=12,WORKDAY(B157,-1,Helligdage!$A$2:$A$999),WORKDAY(B157+1,-1,Helligdage!$A$2:$A$999))))</f>
        <v>-</v>
      </c>
      <c r="B157" s="26" t="str">
        <f t="shared" si="32"/>
        <v>-</v>
      </c>
      <c r="C157" s="14">
        <f t="shared" si="33"/>
        <v>0</v>
      </c>
      <c r="D157" s="15" t="str">
        <f>IF(C157=0,"-",IF(DAY(B157)=1,IF(E156&gt;=$B$10,$B$10,E156+SUM(G157:INDEX(G153:G157,MATCH("R",C153:C157,0)+1))),0))</f>
        <v>-</v>
      </c>
      <c r="E157" s="16">
        <f t="shared" si="34"/>
        <v>0</v>
      </c>
      <c r="F157" s="50">
        <f t="shared" si="35"/>
        <v>0</v>
      </c>
      <c r="G157" s="16">
        <f t="shared" si="36"/>
        <v>0</v>
      </c>
      <c r="H157" s="15">
        <f t="shared" si="43"/>
        <v>0</v>
      </c>
      <c r="I157" s="32">
        <f t="shared" si="37"/>
        <v>0</v>
      </c>
      <c r="J157" s="18" t="str">
        <f t="shared" si="38"/>
        <v>-</v>
      </c>
      <c r="K157" s="7" t="str">
        <f t="shared" si="39"/>
        <v>-</v>
      </c>
      <c r="L157" s="13">
        <f t="shared" si="40"/>
        <v>0</v>
      </c>
      <c r="M157" s="13" t="str">
        <f t="shared" si="41"/>
        <v>-</v>
      </c>
      <c r="N157" s="13">
        <f t="shared" si="42"/>
        <v>0</v>
      </c>
    </row>
    <row r="158" spans="1:14" x14ac:dyDescent="0.25">
      <c r="A158" s="26" t="str">
        <f>IF(B158="-","-",IF(DAY(B158)=1,WORKDAY(B158-1,1,Helligdage!$A$2:$A$999),IF(MONTH(B158)=12,WORKDAY(B158,-1,Helligdage!$A$2:$A$999),WORKDAY(B158+1,-1,Helligdage!$A$2:$A$999))))</f>
        <v>-</v>
      </c>
      <c r="B158" s="26" t="str">
        <f t="shared" si="32"/>
        <v>-</v>
      </c>
      <c r="C158" s="14">
        <f t="shared" si="33"/>
        <v>0</v>
      </c>
      <c r="D158" s="15" t="str">
        <f>IF(C158=0,"-",IF(DAY(B158)=1,IF(E157&gt;=$B$10,$B$10,E157+SUM(G158:INDEX(G154:G158,MATCH("R",C154:C158,0)+1))),0))</f>
        <v>-</v>
      </c>
      <c r="E158" s="16">
        <f t="shared" si="34"/>
        <v>0</v>
      </c>
      <c r="F158" s="50">
        <f t="shared" si="35"/>
        <v>0</v>
      </c>
      <c r="G158" s="16">
        <f t="shared" si="36"/>
        <v>0</v>
      </c>
      <c r="H158" s="15">
        <f t="shared" si="43"/>
        <v>0</v>
      </c>
      <c r="I158" s="32">
        <f t="shared" si="37"/>
        <v>0</v>
      </c>
      <c r="J158" s="18" t="str">
        <f t="shared" si="38"/>
        <v>-</v>
      </c>
      <c r="K158" s="7" t="str">
        <f t="shared" si="39"/>
        <v>-</v>
      </c>
      <c r="L158" s="13">
        <f t="shared" si="40"/>
        <v>0</v>
      </c>
      <c r="M158" s="13" t="str">
        <f t="shared" si="41"/>
        <v>-</v>
      </c>
      <c r="N158" s="13">
        <f t="shared" si="42"/>
        <v>0</v>
      </c>
    </row>
    <row r="159" spans="1:14" x14ac:dyDescent="0.25">
      <c r="A159" s="26" t="str">
        <f>IF(B159="-","-",IF(DAY(B159)=1,WORKDAY(B159-1,1,Helligdage!$A$2:$A$999),IF(MONTH(B159)=12,WORKDAY(B159,-1,Helligdage!$A$2:$A$999),WORKDAY(B159+1,-1,Helligdage!$A$2:$A$999))))</f>
        <v>-</v>
      </c>
      <c r="B159" s="26" t="str">
        <f t="shared" si="32"/>
        <v>-</v>
      </c>
      <c r="C159" s="14">
        <f t="shared" si="33"/>
        <v>0</v>
      </c>
      <c r="D159" s="15" t="str">
        <f>IF(C159=0,"-",IF(DAY(B159)=1,IF(E158&gt;=$B$10,$B$10,E158+SUM(G159:INDEX(G155:G159,MATCH("R",C155:C159,0)+1))),0))</f>
        <v>-</v>
      </c>
      <c r="E159" s="16">
        <f t="shared" si="34"/>
        <v>0</v>
      </c>
      <c r="F159" s="50">
        <f t="shared" si="35"/>
        <v>0</v>
      </c>
      <c r="G159" s="16">
        <f t="shared" si="36"/>
        <v>0</v>
      </c>
      <c r="H159" s="15">
        <f t="shared" si="43"/>
        <v>0</v>
      </c>
      <c r="I159" s="32">
        <f t="shared" si="37"/>
        <v>0</v>
      </c>
      <c r="J159" s="18" t="str">
        <f t="shared" si="38"/>
        <v>-</v>
      </c>
      <c r="K159" s="7" t="str">
        <f t="shared" si="39"/>
        <v>-</v>
      </c>
      <c r="L159" s="13">
        <f t="shared" si="40"/>
        <v>0</v>
      </c>
      <c r="M159" s="13" t="str">
        <f t="shared" si="41"/>
        <v>-</v>
      </c>
      <c r="N159" s="13">
        <f t="shared" si="42"/>
        <v>0</v>
      </c>
    </row>
    <row r="160" spans="1:14" x14ac:dyDescent="0.25">
      <c r="A160" s="26" t="str">
        <f>IF(B160="-","-",IF(DAY(B160)=1,WORKDAY(B160-1,1,Helligdage!$A$2:$A$999),IF(MONTH(B160)=12,WORKDAY(B160,-1,Helligdage!$A$2:$A$999),WORKDAY(B160+1,-1,Helligdage!$A$2:$A$999))))</f>
        <v>-</v>
      </c>
      <c r="B160" s="26" t="str">
        <f t="shared" si="32"/>
        <v>-</v>
      </c>
      <c r="C160" s="14">
        <f t="shared" si="33"/>
        <v>0</v>
      </c>
      <c r="D160" s="15" t="str">
        <f>IF(C160=0,"-",IF(DAY(B160)=1,IF(E159&gt;=$B$10,$B$10,E159+SUM(G160:INDEX(G156:G160,MATCH("R",C156:C160,0)+1))),0))</f>
        <v>-</v>
      </c>
      <c r="E160" s="16">
        <f t="shared" si="34"/>
        <v>0</v>
      </c>
      <c r="F160" s="50">
        <f t="shared" si="35"/>
        <v>0</v>
      </c>
      <c r="G160" s="16">
        <f t="shared" si="36"/>
        <v>0</v>
      </c>
      <c r="H160" s="15">
        <f t="shared" si="43"/>
        <v>0</v>
      </c>
      <c r="I160" s="32">
        <f t="shared" si="37"/>
        <v>0</v>
      </c>
      <c r="J160" s="18" t="str">
        <f t="shared" si="38"/>
        <v>-</v>
      </c>
      <c r="K160" s="7" t="str">
        <f t="shared" si="39"/>
        <v>-</v>
      </c>
      <c r="L160" s="13">
        <f t="shared" si="40"/>
        <v>0</v>
      </c>
      <c r="M160" s="13" t="str">
        <f t="shared" si="41"/>
        <v>-</v>
      </c>
      <c r="N160" s="13">
        <f t="shared" si="42"/>
        <v>0</v>
      </c>
    </row>
    <row r="161" spans="1:14" x14ac:dyDescent="0.25">
      <c r="A161" s="26" t="str">
        <f>IF(B161="-","-",IF(DAY(B161)=1,WORKDAY(B161-1,1,Helligdage!$A$2:$A$999),IF(MONTH(B161)=12,WORKDAY(B161,-1,Helligdage!$A$2:$A$999),WORKDAY(B161+1,-1,Helligdage!$A$2:$A$999))))</f>
        <v>-</v>
      </c>
      <c r="B161" s="26" t="str">
        <f t="shared" si="32"/>
        <v>-</v>
      </c>
      <c r="C161" s="14">
        <f t="shared" si="33"/>
        <v>0</v>
      </c>
      <c r="D161" s="15" t="str">
        <f>IF(C161=0,"-",IF(DAY(B161)=1,IF(E160&gt;=$B$10,$B$10,E160+SUM(G161:INDEX(G157:G161,MATCH("R",C157:C161,0)+1))),0))</f>
        <v>-</v>
      </c>
      <c r="E161" s="16">
        <f t="shared" si="34"/>
        <v>0</v>
      </c>
      <c r="F161" s="50">
        <f t="shared" si="35"/>
        <v>0</v>
      </c>
      <c r="G161" s="16">
        <f t="shared" si="36"/>
        <v>0</v>
      </c>
      <c r="H161" s="15">
        <f t="shared" si="43"/>
        <v>0</v>
      </c>
      <c r="I161" s="32">
        <f t="shared" si="37"/>
        <v>0</v>
      </c>
      <c r="J161" s="18" t="str">
        <f t="shared" si="38"/>
        <v>-</v>
      </c>
      <c r="K161" s="7" t="str">
        <f t="shared" si="39"/>
        <v>-</v>
      </c>
      <c r="L161" s="13">
        <f t="shared" si="40"/>
        <v>0</v>
      </c>
      <c r="M161" s="13" t="str">
        <f t="shared" si="41"/>
        <v>-</v>
      </c>
      <c r="N161" s="13">
        <f t="shared" si="42"/>
        <v>0</v>
      </c>
    </row>
    <row r="162" spans="1:14" x14ac:dyDescent="0.25">
      <c r="A162" s="26" t="str">
        <f>IF(B162="-","-",IF(DAY(B162)=1,WORKDAY(B162-1,1,Helligdage!$A$2:$A$999),IF(MONTH(B162)=12,WORKDAY(B162,-1,Helligdage!$A$2:$A$999),WORKDAY(B162+1,-1,Helligdage!$A$2:$A$999))))</f>
        <v>-</v>
      </c>
      <c r="B162" s="26" t="str">
        <f t="shared" si="32"/>
        <v>-</v>
      </c>
      <c r="C162" s="14">
        <f t="shared" si="33"/>
        <v>0</v>
      </c>
      <c r="D162" s="15" t="str">
        <f>IF(C162=0,"-",IF(DAY(B162)=1,IF(E161&gt;=$B$10,$B$10,E161+SUM(G162:INDEX(G158:G162,MATCH("R",C158:C162,0)+1))),0))</f>
        <v>-</v>
      </c>
      <c r="E162" s="16">
        <f t="shared" si="34"/>
        <v>0</v>
      </c>
      <c r="F162" s="50">
        <f t="shared" si="35"/>
        <v>0</v>
      </c>
      <c r="G162" s="16">
        <f t="shared" si="36"/>
        <v>0</v>
      </c>
      <c r="H162" s="15">
        <f t="shared" si="43"/>
        <v>0</v>
      </c>
      <c r="I162" s="32">
        <f t="shared" si="37"/>
        <v>0</v>
      </c>
      <c r="J162" s="18" t="str">
        <f t="shared" si="38"/>
        <v>-</v>
      </c>
      <c r="K162" s="7" t="str">
        <f t="shared" si="39"/>
        <v>-</v>
      </c>
      <c r="L162" s="13">
        <f t="shared" si="40"/>
        <v>0</v>
      </c>
      <c r="M162" s="13" t="str">
        <f t="shared" si="41"/>
        <v>-</v>
      </c>
      <c r="N162" s="13">
        <f t="shared" si="42"/>
        <v>0</v>
      </c>
    </row>
    <row r="163" spans="1:14" x14ac:dyDescent="0.25">
      <c r="A163" s="26" t="str">
        <f>IF(B163="-","-",IF(DAY(B163)=1,WORKDAY(B163-1,1,Helligdage!$A$2:$A$999),IF(MONTH(B163)=12,WORKDAY(B163,-1,Helligdage!$A$2:$A$999),WORKDAY(B163+1,-1,Helligdage!$A$2:$A$999))))</f>
        <v>-</v>
      </c>
      <c r="B163" s="26" t="str">
        <f t="shared" si="32"/>
        <v>-</v>
      </c>
      <c r="C163" s="14">
        <f t="shared" si="33"/>
        <v>0</v>
      </c>
      <c r="D163" s="15" t="str">
        <f>IF(C163=0,"-",IF(DAY(B163)=1,IF(E162&gt;=$B$10,$B$10,E162+SUM(G163:INDEX(G159:G163,MATCH("R",C159:C163,0)+1))),0))</f>
        <v>-</v>
      </c>
      <c r="E163" s="16">
        <f t="shared" si="34"/>
        <v>0</v>
      </c>
      <c r="F163" s="50">
        <f t="shared" si="35"/>
        <v>0</v>
      </c>
      <c r="G163" s="16">
        <f t="shared" si="36"/>
        <v>0</v>
      </c>
      <c r="H163" s="15">
        <f t="shared" si="43"/>
        <v>0</v>
      </c>
      <c r="I163" s="32">
        <f t="shared" si="37"/>
        <v>0</v>
      </c>
      <c r="J163" s="18" t="str">
        <f t="shared" si="38"/>
        <v>-</v>
      </c>
      <c r="K163" s="7" t="str">
        <f t="shared" si="39"/>
        <v>-</v>
      </c>
      <c r="L163" s="13">
        <f t="shared" si="40"/>
        <v>0</v>
      </c>
      <c r="M163" s="13" t="str">
        <f t="shared" si="41"/>
        <v>-</v>
      </c>
      <c r="N163" s="13">
        <f t="shared" si="42"/>
        <v>0</v>
      </c>
    </row>
    <row r="164" spans="1:14" x14ac:dyDescent="0.25">
      <c r="A164" s="26" t="str">
        <f>IF(B164="-","-",IF(DAY(B164)=1,WORKDAY(B164-1,1,Helligdage!$A$2:$A$999),IF(MONTH(B164)=12,WORKDAY(B164,-1,Helligdage!$A$2:$A$999),WORKDAY(B164+1,-1,Helligdage!$A$2:$A$999))))</f>
        <v>-</v>
      </c>
      <c r="B164" s="26" t="str">
        <f t="shared" si="32"/>
        <v>-</v>
      </c>
      <c r="C164" s="14">
        <f t="shared" si="33"/>
        <v>0</v>
      </c>
      <c r="D164" s="15" t="str">
        <f>IF(C164=0,"-",IF(DAY(B164)=1,IF(E163&gt;=$B$10,$B$10,E163+SUM(G164:INDEX(G160:G164,MATCH("R",C160:C164,0)+1))),0))</f>
        <v>-</v>
      </c>
      <c r="E164" s="16">
        <f t="shared" si="34"/>
        <v>0</v>
      </c>
      <c r="F164" s="50">
        <f t="shared" si="35"/>
        <v>0</v>
      </c>
      <c r="G164" s="16">
        <f t="shared" si="36"/>
        <v>0</v>
      </c>
      <c r="H164" s="15">
        <f t="shared" si="43"/>
        <v>0</v>
      </c>
      <c r="I164" s="32">
        <f t="shared" si="37"/>
        <v>0</v>
      </c>
      <c r="J164" s="18" t="str">
        <f t="shared" si="38"/>
        <v>-</v>
      </c>
      <c r="K164" s="7" t="str">
        <f t="shared" si="39"/>
        <v>-</v>
      </c>
      <c r="L164" s="13">
        <f t="shared" si="40"/>
        <v>0</v>
      </c>
      <c r="M164" s="13" t="str">
        <f t="shared" si="41"/>
        <v>-</v>
      </c>
      <c r="N164" s="13">
        <f t="shared" si="42"/>
        <v>0</v>
      </c>
    </row>
    <row r="165" spans="1:14" x14ac:dyDescent="0.25">
      <c r="A165" s="26" t="str">
        <f>IF(B165="-","-",IF(DAY(B165)=1,WORKDAY(B165-1,1,Helligdage!$A$2:$A$999),IF(MONTH(B165)=12,WORKDAY(B165,-1,Helligdage!$A$2:$A$999),WORKDAY(B165+1,-1,Helligdage!$A$2:$A$999))))</f>
        <v>-</v>
      </c>
      <c r="B165" s="26" t="str">
        <f t="shared" si="32"/>
        <v>-</v>
      </c>
      <c r="C165" s="14">
        <f t="shared" si="33"/>
        <v>0</v>
      </c>
      <c r="D165" s="15" t="str">
        <f>IF(C165=0,"-",IF(DAY(B165)=1,IF(E164&gt;=$B$10,$B$10,E164+SUM(G165:INDEX(G161:G165,MATCH("R",C161:C165,0)+1))),0))</f>
        <v>-</v>
      </c>
      <c r="E165" s="16">
        <f t="shared" si="34"/>
        <v>0</v>
      </c>
      <c r="F165" s="50">
        <f t="shared" si="35"/>
        <v>0</v>
      </c>
      <c r="G165" s="16">
        <f t="shared" si="36"/>
        <v>0</v>
      </c>
      <c r="H165" s="15">
        <f t="shared" si="43"/>
        <v>0</v>
      </c>
      <c r="I165" s="32">
        <f t="shared" si="37"/>
        <v>0</v>
      </c>
      <c r="J165" s="18" t="str">
        <f t="shared" si="38"/>
        <v>-</v>
      </c>
      <c r="K165" s="7" t="str">
        <f t="shared" si="39"/>
        <v>-</v>
      </c>
      <c r="L165" s="13">
        <f t="shared" si="40"/>
        <v>0</v>
      </c>
      <c r="M165" s="13" t="str">
        <f t="shared" si="41"/>
        <v>-</v>
      </c>
      <c r="N165" s="13">
        <f t="shared" si="42"/>
        <v>0</v>
      </c>
    </row>
    <row r="166" spans="1:14" x14ac:dyDescent="0.25">
      <c r="A166" s="26" t="str">
        <f>IF(B166="-","-",IF(DAY(B166)=1,WORKDAY(B166-1,1,Helligdage!$A$2:$A$999),IF(MONTH(B166)=12,WORKDAY(B166,-1,Helligdage!$A$2:$A$999),WORKDAY(B166+1,-1,Helligdage!$A$2:$A$999))))</f>
        <v>-</v>
      </c>
      <c r="B166" s="26" t="str">
        <f t="shared" si="32"/>
        <v>-</v>
      </c>
      <c r="C166" s="14">
        <f t="shared" si="33"/>
        <v>0</v>
      </c>
      <c r="D166" s="15" t="str">
        <f>IF(C166=0,"-",IF(DAY(B166)=1,IF(E165&gt;=$B$10,$B$10,E165+SUM(G166:INDEX(G162:G166,MATCH("R",C162:C166,0)+1))),0))</f>
        <v>-</v>
      </c>
      <c r="E166" s="16">
        <f t="shared" si="34"/>
        <v>0</v>
      </c>
      <c r="F166" s="50">
        <f t="shared" si="35"/>
        <v>0</v>
      </c>
      <c r="G166" s="16">
        <f t="shared" si="36"/>
        <v>0</v>
      </c>
      <c r="H166" s="15">
        <f t="shared" si="43"/>
        <v>0</v>
      </c>
      <c r="I166" s="32">
        <f t="shared" si="37"/>
        <v>0</v>
      </c>
      <c r="J166" s="18" t="str">
        <f t="shared" si="38"/>
        <v>-</v>
      </c>
      <c r="K166" s="7" t="str">
        <f t="shared" si="39"/>
        <v>-</v>
      </c>
      <c r="L166" s="13">
        <f t="shared" si="40"/>
        <v>0</v>
      </c>
      <c r="M166" s="13" t="str">
        <f t="shared" si="41"/>
        <v>-</v>
      </c>
      <c r="N166" s="13">
        <f t="shared" si="42"/>
        <v>0</v>
      </c>
    </row>
    <row r="167" spans="1:14" x14ac:dyDescent="0.25">
      <c r="A167" s="26" t="str">
        <f>IF(B167="-","-",IF(DAY(B167)=1,WORKDAY(B167-1,1,Helligdage!$A$2:$A$999),IF(MONTH(B167)=12,WORKDAY(B167,-1,Helligdage!$A$2:$A$999),WORKDAY(B167+1,-1,Helligdage!$A$2:$A$999))))</f>
        <v>-</v>
      </c>
      <c r="B167" s="26" t="str">
        <f t="shared" si="32"/>
        <v>-</v>
      </c>
      <c r="C167" s="14">
        <f t="shared" si="33"/>
        <v>0</v>
      </c>
      <c r="D167" s="15" t="str">
        <f>IF(C167=0,"-",IF(DAY(B167)=1,IF(E166&gt;=$B$10,$B$10,E166+SUM(G167:INDEX(G163:G167,MATCH("R",C163:C167,0)+1))),0))</f>
        <v>-</v>
      </c>
      <c r="E167" s="16">
        <f t="shared" si="34"/>
        <v>0</v>
      </c>
      <c r="F167" s="50">
        <f t="shared" si="35"/>
        <v>0</v>
      </c>
      <c r="G167" s="16">
        <f t="shared" si="36"/>
        <v>0</v>
      </c>
      <c r="H167" s="15">
        <f t="shared" si="43"/>
        <v>0</v>
      </c>
      <c r="I167" s="32">
        <f t="shared" si="37"/>
        <v>0</v>
      </c>
      <c r="J167" s="18" t="str">
        <f t="shared" si="38"/>
        <v>-</v>
      </c>
      <c r="K167" s="7" t="str">
        <f t="shared" si="39"/>
        <v>-</v>
      </c>
      <c r="L167" s="13">
        <f t="shared" si="40"/>
        <v>0</v>
      </c>
      <c r="M167" s="13" t="str">
        <f t="shared" si="41"/>
        <v>-</v>
      </c>
      <c r="N167" s="13">
        <f t="shared" si="42"/>
        <v>0</v>
      </c>
    </row>
    <row r="168" spans="1:14" x14ac:dyDescent="0.25">
      <c r="A168" s="26" t="str">
        <f>IF(B168="-","-",IF(DAY(B168)=1,WORKDAY(B168-1,1,Helligdage!$A$2:$A$999),IF(MONTH(B168)=12,WORKDAY(B168,-1,Helligdage!$A$2:$A$999),WORKDAY(B168+1,-1,Helligdage!$A$2:$A$999))))</f>
        <v>-</v>
      </c>
      <c r="B168" s="26" t="str">
        <f t="shared" si="32"/>
        <v>-</v>
      </c>
      <c r="C168" s="14">
        <f t="shared" si="33"/>
        <v>0</v>
      </c>
      <c r="D168" s="15" t="str">
        <f>IF(C168=0,"-",IF(DAY(B168)=1,IF(E167&gt;=$B$10,$B$10,E167+SUM(G168:INDEX(G164:G168,MATCH("R",C164:C168,0)+1))),0))</f>
        <v>-</v>
      </c>
      <c r="E168" s="16">
        <f t="shared" si="34"/>
        <v>0</v>
      </c>
      <c r="F168" s="50">
        <f t="shared" si="35"/>
        <v>0</v>
      </c>
      <c r="G168" s="16">
        <f t="shared" si="36"/>
        <v>0</v>
      </c>
      <c r="H168" s="15">
        <f t="shared" si="43"/>
        <v>0</v>
      </c>
      <c r="I168" s="32">
        <f t="shared" si="37"/>
        <v>0</v>
      </c>
      <c r="J168" s="18" t="str">
        <f t="shared" si="38"/>
        <v>-</v>
      </c>
      <c r="K168" s="7" t="str">
        <f t="shared" si="39"/>
        <v>-</v>
      </c>
      <c r="L168" s="13">
        <f t="shared" si="40"/>
        <v>0</v>
      </c>
      <c r="M168" s="13" t="str">
        <f t="shared" si="41"/>
        <v>-</v>
      </c>
      <c r="N168" s="13">
        <f t="shared" si="42"/>
        <v>0</v>
      </c>
    </row>
    <row r="169" spans="1:14" x14ac:dyDescent="0.25">
      <c r="A169" s="26" t="str">
        <f>IF(B169="-","-",IF(DAY(B169)=1,WORKDAY(B169-1,1,Helligdage!$A$2:$A$999),IF(MONTH(B169)=12,WORKDAY(B169,-1,Helligdage!$A$2:$A$999),WORKDAY(B169+1,-1,Helligdage!$A$2:$A$999))))</f>
        <v>-</v>
      </c>
      <c r="B169" s="26" t="str">
        <f t="shared" si="32"/>
        <v>-</v>
      </c>
      <c r="C169" s="14">
        <f t="shared" si="33"/>
        <v>0</v>
      </c>
      <c r="D169" s="15" t="str">
        <f>IF(C169=0,"-",IF(DAY(B169)=1,IF(E168&gt;=$B$10,$B$10,E168+SUM(G169:INDEX(G165:G169,MATCH("R",C165:C169,0)+1))),0))</f>
        <v>-</v>
      </c>
      <c r="E169" s="16">
        <f t="shared" si="34"/>
        <v>0</v>
      </c>
      <c r="F169" s="50">
        <f t="shared" si="35"/>
        <v>0</v>
      </c>
      <c r="G169" s="16">
        <f t="shared" si="36"/>
        <v>0</v>
      </c>
      <c r="H169" s="15">
        <f t="shared" si="43"/>
        <v>0</v>
      </c>
      <c r="I169" s="32">
        <f t="shared" si="37"/>
        <v>0</v>
      </c>
      <c r="J169" s="18" t="str">
        <f t="shared" si="38"/>
        <v>-</v>
      </c>
      <c r="K169" s="7" t="str">
        <f t="shared" si="39"/>
        <v>-</v>
      </c>
      <c r="L169" s="13">
        <f t="shared" si="40"/>
        <v>0</v>
      </c>
      <c r="M169" s="13" t="str">
        <f t="shared" si="41"/>
        <v>-</v>
      </c>
      <c r="N169" s="13">
        <f t="shared" si="42"/>
        <v>0</v>
      </c>
    </row>
    <row r="170" spans="1:14" x14ac:dyDescent="0.25">
      <c r="A170" s="26" t="str">
        <f>IF(B170="-","-",IF(DAY(B170)=1,WORKDAY(B170-1,1,Helligdage!$A$2:$A$999),IF(MONTH(B170)=12,WORKDAY(B170,-1,Helligdage!$A$2:$A$999),WORKDAY(B170+1,-1,Helligdage!$A$2:$A$999))))</f>
        <v>-</v>
      </c>
      <c r="B170" s="26" t="str">
        <f t="shared" si="32"/>
        <v>-</v>
      </c>
      <c r="C170" s="14">
        <f t="shared" si="33"/>
        <v>0</v>
      </c>
      <c r="D170" s="15" t="str">
        <f>IF(C170=0,"-",IF(DAY(B170)=1,IF(E169&gt;=$B$10,$B$10,E169+SUM(G170:INDEX(G166:G170,MATCH("R",C166:C170,0)+1))),0))</f>
        <v>-</v>
      </c>
      <c r="E170" s="16">
        <f t="shared" si="34"/>
        <v>0</v>
      </c>
      <c r="F170" s="50">
        <f t="shared" si="35"/>
        <v>0</v>
      </c>
      <c r="G170" s="16">
        <f t="shared" si="36"/>
        <v>0</v>
      </c>
      <c r="H170" s="15">
        <f t="shared" si="43"/>
        <v>0</v>
      </c>
      <c r="I170" s="32">
        <f t="shared" si="37"/>
        <v>0</v>
      </c>
      <c r="J170" s="18" t="str">
        <f t="shared" si="38"/>
        <v>-</v>
      </c>
      <c r="K170" s="7" t="str">
        <f t="shared" si="39"/>
        <v>-</v>
      </c>
      <c r="L170" s="13">
        <f t="shared" si="40"/>
        <v>0</v>
      </c>
      <c r="M170" s="13" t="str">
        <f t="shared" si="41"/>
        <v>-</v>
      </c>
      <c r="N170" s="13">
        <f t="shared" si="42"/>
        <v>0</v>
      </c>
    </row>
    <row r="171" spans="1:14" x14ac:dyDescent="0.25">
      <c r="A171" s="26" t="str">
        <f>IF(B171="-","-",IF(DAY(B171)=1,WORKDAY(B171-1,1,Helligdage!$A$2:$A$999),IF(MONTH(B171)=12,WORKDAY(B171,-1,Helligdage!$A$2:$A$999),WORKDAY(B171+1,-1,Helligdage!$A$2:$A$999))))</f>
        <v>-</v>
      </c>
      <c r="B171" s="26" t="str">
        <f t="shared" si="32"/>
        <v>-</v>
      </c>
      <c r="C171" s="14">
        <f t="shared" si="33"/>
        <v>0</v>
      </c>
      <c r="D171" s="15" t="str">
        <f>IF(C171=0,"-",IF(DAY(B171)=1,IF(E170&gt;=$B$10,$B$10,E170+SUM(G171:INDEX(G167:G171,MATCH("R",C167:C171,0)+1))),0))</f>
        <v>-</v>
      </c>
      <c r="E171" s="16">
        <f t="shared" si="34"/>
        <v>0</v>
      </c>
      <c r="F171" s="50">
        <f t="shared" si="35"/>
        <v>0</v>
      </c>
      <c r="G171" s="16">
        <f t="shared" si="36"/>
        <v>0</v>
      </c>
      <c r="H171" s="15">
        <f t="shared" si="43"/>
        <v>0</v>
      </c>
      <c r="I171" s="32">
        <f t="shared" si="37"/>
        <v>0</v>
      </c>
      <c r="J171" s="18" t="str">
        <f t="shared" si="38"/>
        <v>-</v>
      </c>
      <c r="K171" s="7" t="str">
        <f t="shared" si="39"/>
        <v>-</v>
      </c>
      <c r="L171" s="13">
        <f t="shared" si="40"/>
        <v>0</v>
      </c>
      <c r="M171" s="13" t="str">
        <f t="shared" si="41"/>
        <v>-</v>
      </c>
      <c r="N171" s="13">
        <f t="shared" si="42"/>
        <v>0</v>
      </c>
    </row>
    <row r="172" spans="1:14" x14ac:dyDescent="0.25">
      <c r="A172" s="26" t="str">
        <f>IF(B172="-","-",IF(DAY(B172)=1,WORKDAY(B172-1,1,Helligdage!$A$2:$A$999),IF(MONTH(B172)=12,WORKDAY(B172,-1,Helligdage!$A$2:$A$999),WORKDAY(B172+1,-1,Helligdage!$A$2:$A$999))))</f>
        <v>-</v>
      </c>
      <c r="B172" s="26" t="str">
        <f t="shared" si="32"/>
        <v>-</v>
      </c>
      <c r="C172" s="14">
        <f t="shared" si="33"/>
        <v>0</v>
      </c>
      <c r="D172" s="15" t="str">
        <f>IF(C172=0,"-",IF(DAY(B172)=1,IF(E171&gt;=$B$10,$B$10,E171+SUM(G172:INDEX(G168:G172,MATCH("R",C168:C172,0)+1))),0))</f>
        <v>-</v>
      </c>
      <c r="E172" s="16">
        <f t="shared" si="34"/>
        <v>0</v>
      </c>
      <c r="F172" s="50">
        <f t="shared" si="35"/>
        <v>0</v>
      </c>
      <c r="G172" s="16">
        <f t="shared" si="36"/>
        <v>0</v>
      </c>
      <c r="H172" s="15">
        <f t="shared" si="43"/>
        <v>0</v>
      </c>
      <c r="I172" s="32">
        <f t="shared" si="37"/>
        <v>0</v>
      </c>
      <c r="J172" s="18" t="str">
        <f t="shared" si="38"/>
        <v>-</v>
      </c>
      <c r="K172" s="7" t="str">
        <f t="shared" si="39"/>
        <v>-</v>
      </c>
      <c r="L172" s="13">
        <f t="shared" si="40"/>
        <v>0</v>
      </c>
      <c r="M172" s="13" t="str">
        <f t="shared" si="41"/>
        <v>-</v>
      </c>
      <c r="N172" s="13">
        <f t="shared" si="42"/>
        <v>0</v>
      </c>
    </row>
    <row r="173" spans="1:14" x14ac:dyDescent="0.25">
      <c r="A173" s="26" t="str">
        <f>IF(B173="-","-",IF(DAY(B173)=1,WORKDAY(B173-1,1,Helligdage!$A$2:$A$999),IF(MONTH(B173)=12,WORKDAY(B173,-1,Helligdage!$A$2:$A$999),WORKDAY(B173+1,-1,Helligdage!$A$2:$A$999))))</f>
        <v>-</v>
      </c>
      <c r="B173" s="26" t="str">
        <f t="shared" si="32"/>
        <v>-</v>
      </c>
      <c r="C173" s="14">
        <f t="shared" si="33"/>
        <v>0</v>
      </c>
      <c r="D173" s="15" t="str">
        <f>IF(C173=0,"-",IF(DAY(B173)=1,IF(E172&gt;=$B$10,$B$10,E172+SUM(G173:INDEX(G169:G173,MATCH("R",C169:C173,0)+1))),0))</f>
        <v>-</v>
      </c>
      <c r="E173" s="16">
        <f t="shared" si="34"/>
        <v>0</v>
      </c>
      <c r="F173" s="50">
        <f t="shared" si="35"/>
        <v>0</v>
      </c>
      <c r="G173" s="16">
        <f t="shared" si="36"/>
        <v>0</v>
      </c>
      <c r="H173" s="15">
        <f t="shared" si="43"/>
        <v>0</v>
      </c>
      <c r="I173" s="32">
        <f t="shared" si="37"/>
        <v>0</v>
      </c>
      <c r="J173" s="18" t="str">
        <f t="shared" si="38"/>
        <v>-</v>
      </c>
      <c r="K173" s="7" t="str">
        <f t="shared" si="39"/>
        <v>-</v>
      </c>
      <c r="L173" s="13">
        <f t="shared" si="40"/>
        <v>0</v>
      </c>
      <c r="M173" s="13" t="str">
        <f t="shared" si="41"/>
        <v>-</v>
      </c>
      <c r="N173" s="13">
        <f t="shared" si="42"/>
        <v>0</v>
      </c>
    </row>
    <row r="174" spans="1:14" x14ac:dyDescent="0.25">
      <c r="A174" s="26" t="str">
        <f>IF(B174="-","-",IF(DAY(B174)=1,WORKDAY(B174-1,1,Helligdage!$A$2:$A$999),IF(MONTH(B174)=12,WORKDAY(B174,-1,Helligdage!$A$2:$A$999),WORKDAY(B174+1,-1,Helligdage!$A$2:$A$999))))</f>
        <v>-</v>
      </c>
      <c r="B174" s="26" t="str">
        <f t="shared" si="32"/>
        <v>-</v>
      </c>
      <c r="C174" s="14">
        <f t="shared" si="33"/>
        <v>0</v>
      </c>
      <c r="D174" s="15" t="str">
        <f>IF(C174=0,"-",IF(DAY(B174)=1,IF(E173&gt;=$B$10,$B$10,E173+SUM(G174:INDEX(G170:G174,MATCH("R",C170:C174,0)+1))),0))</f>
        <v>-</v>
      </c>
      <c r="E174" s="16">
        <f t="shared" si="34"/>
        <v>0</v>
      </c>
      <c r="F174" s="50">
        <f t="shared" si="35"/>
        <v>0</v>
      </c>
      <c r="G174" s="16">
        <f t="shared" si="36"/>
        <v>0</v>
      </c>
      <c r="H174" s="15">
        <f t="shared" si="43"/>
        <v>0</v>
      </c>
      <c r="I174" s="32">
        <f t="shared" si="37"/>
        <v>0</v>
      </c>
      <c r="J174" s="18" t="str">
        <f t="shared" si="38"/>
        <v>-</v>
      </c>
      <c r="K174" s="7" t="str">
        <f t="shared" si="39"/>
        <v>-</v>
      </c>
      <c r="L174" s="13">
        <f t="shared" si="40"/>
        <v>0</v>
      </c>
      <c r="M174" s="13" t="str">
        <f t="shared" si="41"/>
        <v>-</v>
      </c>
      <c r="N174" s="13">
        <f t="shared" si="42"/>
        <v>0</v>
      </c>
    </row>
    <row r="175" spans="1:14" x14ac:dyDescent="0.25">
      <c r="A175" s="26" t="str">
        <f>IF(B175="-","-",IF(DAY(B175)=1,WORKDAY(B175-1,1,Helligdage!$A$2:$A$999),IF(MONTH(B175)=12,WORKDAY(B175,-1,Helligdage!$A$2:$A$999),WORKDAY(B175+1,-1,Helligdage!$A$2:$A$999))))</f>
        <v>-</v>
      </c>
      <c r="B175" s="26" t="str">
        <f t="shared" si="32"/>
        <v>-</v>
      </c>
      <c r="C175" s="14">
        <f t="shared" si="33"/>
        <v>0</v>
      </c>
      <c r="D175" s="15" t="str">
        <f>IF(C175=0,"-",IF(DAY(B175)=1,IF(E174&gt;=$B$10,$B$10,E174+SUM(G175:INDEX(G171:G175,MATCH("R",C171:C175,0)+1))),0))</f>
        <v>-</v>
      </c>
      <c r="E175" s="16">
        <f t="shared" si="34"/>
        <v>0</v>
      </c>
      <c r="F175" s="50">
        <f t="shared" si="35"/>
        <v>0</v>
      </c>
      <c r="G175" s="16">
        <f t="shared" si="36"/>
        <v>0</v>
      </c>
      <c r="H175" s="15">
        <f t="shared" si="43"/>
        <v>0</v>
      </c>
      <c r="I175" s="32">
        <f t="shared" si="37"/>
        <v>0</v>
      </c>
      <c r="J175" s="18" t="str">
        <f t="shared" si="38"/>
        <v>-</v>
      </c>
      <c r="K175" s="7" t="str">
        <f t="shared" si="39"/>
        <v>-</v>
      </c>
      <c r="L175" s="13">
        <f t="shared" si="40"/>
        <v>0</v>
      </c>
      <c r="M175" s="13" t="str">
        <f t="shared" si="41"/>
        <v>-</v>
      </c>
      <c r="N175" s="13">
        <f t="shared" si="42"/>
        <v>0</v>
      </c>
    </row>
    <row r="176" spans="1:14" x14ac:dyDescent="0.25">
      <c r="A176" s="26" t="str">
        <f>IF(B176="-","-",IF(DAY(B176)=1,WORKDAY(B176-1,1,Helligdage!$A$2:$A$999),IF(MONTH(B176)=12,WORKDAY(B176,-1,Helligdage!$A$2:$A$999),WORKDAY(B176+1,-1,Helligdage!$A$2:$A$999))))</f>
        <v>-</v>
      </c>
      <c r="B176" s="26" t="str">
        <f t="shared" si="32"/>
        <v>-</v>
      </c>
      <c r="C176" s="14">
        <f t="shared" si="33"/>
        <v>0</v>
      </c>
      <c r="D176" s="15" t="str">
        <f>IF(C176=0,"-",IF(DAY(B176)=1,IF(E175&gt;=$B$10,$B$10,E175+SUM(G176:INDEX(G172:G176,MATCH("R",C172:C176,0)+1))),0))</f>
        <v>-</v>
      </c>
      <c r="E176" s="16">
        <f t="shared" si="34"/>
        <v>0</v>
      </c>
      <c r="F176" s="50">
        <f t="shared" si="35"/>
        <v>0</v>
      </c>
      <c r="G176" s="16">
        <f t="shared" si="36"/>
        <v>0</v>
      </c>
      <c r="H176" s="15">
        <f t="shared" si="43"/>
        <v>0</v>
      </c>
      <c r="I176" s="32">
        <f t="shared" si="37"/>
        <v>0</v>
      </c>
      <c r="J176" s="18" t="str">
        <f t="shared" si="38"/>
        <v>-</v>
      </c>
      <c r="K176" s="7" t="str">
        <f t="shared" si="39"/>
        <v>-</v>
      </c>
      <c r="L176" s="13">
        <f t="shared" si="40"/>
        <v>0</v>
      </c>
      <c r="M176" s="13" t="str">
        <f t="shared" si="41"/>
        <v>-</v>
      </c>
      <c r="N176" s="13">
        <f t="shared" si="42"/>
        <v>0</v>
      </c>
    </row>
    <row r="177" spans="1:14" x14ac:dyDescent="0.25">
      <c r="A177" s="26" t="str">
        <f>IF(B177="-","-",IF(DAY(B177)=1,WORKDAY(B177-1,1,Helligdage!$A$2:$A$999),IF(MONTH(B177)=12,WORKDAY(B177,-1,Helligdage!$A$2:$A$999),WORKDAY(B177+1,-1,Helligdage!$A$2:$A$999))))</f>
        <v>-</v>
      </c>
      <c r="B177" s="26" t="str">
        <f t="shared" ref="B177:B208" si="44">IF(C177=0,"-",IF(AND(DAY(B176)=1,OR(MONTH(B176)=3,MONTH(B176)=6,MONTH(B176)=9,MONTH(B176)=12)),EOMONTH(B176,0),EOMONTH(B176,0)+1))</f>
        <v>-</v>
      </c>
      <c r="C177" s="14">
        <f t="shared" ref="C177:C208" si="45">IF(OR(C176=0,MAX(C175:C176)&gt;=$B$4),0,IF(C176="R",C175+1,IF(AND(DAY(B176)=1,OR(MONTH(B176)=3,MONTH(B176)=6,MONTH(B176)=9,MONTH(B176)=12)),"R",C176+1)))</f>
        <v>0</v>
      </c>
      <c r="D177" s="15" t="str">
        <f>IF(C177=0,"-",IF(DAY(B177)=1,IF(E176&gt;=$B$10,$B$10,E176+SUM(G177:INDEX(G173:G177,MATCH("R",C173:C177,0)+1))),0))</f>
        <v>-</v>
      </c>
      <c r="E177" s="16">
        <f t="shared" ref="E177:E208" si="46">IF(D177&gt;=E176,0,IF(OR(C178=1,AND(C178=0,C177&gt;0)),E176+G177-D177,IF(C177&gt;0,E176-H177,0)))</f>
        <v>0</v>
      </c>
      <c r="F177" s="50">
        <f t="shared" ref="F177:F208" si="47">IF(C177=0,0,IF(DAY(B176)&lt;&gt;1,A177-B176-1,IF(DAY(B177)=1,A177-A176,B177-A176+1)))</f>
        <v>0</v>
      </c>
      <c r="G177" s="16">
        <f t="shared" ref="G177:G208" si="48">IF(C177=0,0,F177/(365+IF(MOD(YEAR(B177),4),0,1))*$B$5*E176)</f>
        <v>0</v>
      </c>
      <c r="H177" s="15">
        <f t="shared" ref="H177:H208" si="49">IF(B177="-",0,IF(D177&gt;=E176,E176,IF(DAY(B177)=1,D177,-SUM(G174:G177))))</f>
        <v>0</v>
      </c>
      <c r="I177" s="32">
        <f t="shared" ref="I177:I208" si="50">G177*0.233</f>
        <v>0</v>
      </c>
      <c r="J177" s="18" t="str">
        <f t="shared" ref="J177:J208" si="51">D177</f>
        <v>-</v>
      </c>
      <c r="K177" s="7" t="str">
        <f t="shared" ref="K177:K208" si="52">IF(C177=0,"-",J177-I178)</f>
        <v>-</v>
      </c>
      <c r="L177" s="13">
        <f t="shared" ref="L177:L208" si="53">IF(A177&lt;&gt;"-",(A177-A176)/(365+IF(MOD(YEAR(A177),4),0,1))+L176,0)</f>
        <v>0</v>
      </c>
      <c r="M177" s="13" t="str">
        <f t="shared" ref="M177:M208" si="54">D177</f>
        <v>-</v>
      </c>
      <c r="N177" s="13">
        <f t="shared" ref="N177:N208" si="55">IF(C177=0,0,M177*(1+$L$10)^-L177)</f>
        <v>0</v>
      </c>
    </row>
    <row r="178" spans="1:14" x14ac:dyDescent="0.25">
      <c r="A178" s="26" t="str">
        <f>IF(B178="-","-",IF(DAY(B178)=1,WORKDAY(B178-1,1,Helligdage!$A$2:$A$999),IF(MONTH(B178)=12,WORKDAY(B178,-1,Helligdage!$A$2:$A$999),WORKDAY(B178+1,-1,Helligdage!$A$2:$A$999))))</f>
        <v>-</v>
      </c>
      <c r="B178" s="26" t="str">
        <f t="shared" si="44"/>
        <v>-</v>
      </c>
      <c r="C178" s="14">
        <f t="shared" si="45"/>
        <v>0</v>
      </c>
      <c r="D178" s="15" t="str">
        <f>IF(C178=0,"-",IF(DAY(B178)=1,IF(E177&gt;=$B$10,$B$10,E177+SUM(G178:INDEX(G174:G178,MATCH("R",C174:C178,0)+1))),0))</f>
        <v>-</v>
      </c>
      <c r="E178" s="16">
        <f t="shared" si="46"/>
        <v>0</v>
      </c>
      <c r="F178" s="50">
        <f t="shared" si="47"/>
        <v>0</v>
      </c>
      <c r="G178" s="16">
        <f t="shared" si="48"/>
        <v>0</v>
      </c>
      <c r="H178" s="15">
        <f t="shared" si="49"/>
        <v>0</v>
      </c>
      <c r="I178" s="32">
        <f t="shared" si="50"/>
        <v>0</v>
      </c>
      <c r="J178" s="18" t="str">
        <f t="shared" si="51"/>
        <v>-</v>
      </c>
      <c r="K178" s="7" t="str">
        <f t="shared" si="52"/>
        <v>-</v>
      </c>
      <c r="L178" s="13">
        <f t="shared" si="53"/>
        <v>0</v>
      </c>
      <c r="M178" s="13" t="str">
        <f t="shared" si="54"/>
        <v>-</v>
      </c>
      <c r="N178" s="13">
        <f t="shared" si="55"/>
        <v>0</v>
      </c>
    </row>
    <row r="179" spans="1:14" x14ac:dyDescent="0.25">
      <c r="A179" s="26" t="str">
        <f>IF(B179="-","-",IF(DAY(B179)=1,WORKDAY(B179-1,1,Helligdage!$A$2:$A$999),IF(MONTH(B179)=12,WORKDAY(B179,-1,Helligdage!$A$2:$A$999),WORKDAY(B179+1,-1,Helligdage!$A$2:$A$999))))</f>
        <v>-</v>
      </c>
      <c r="B179" s="26" t="str">
        <f t="shared" si="44"/>
        <v>-</v>
      </c>
      <c r="C179" s="14">
        <f t="shared" si="45"/>
        <v>0</v>
      </c>
      <c r="D179" s="15" t="str">
        <f>IF(C179=0,"-",IF(DAY(B179)=1,IF(E178&gt;=$B$10,$B$10,E178+SUM(G179:INDEX(G175:G179,MATCH("R",C175:C179,0)+1))),0))</f>
        <v>-</v>
      </c>
      <c r="E179" s="16">
        <f t="shared" si="46"/>
        <v>0</v>
      </c>
      <c r="F179" s="50">
        <f t="shared" si="47"/>
        <v>0</v>
      </c>
      <c r="G179" s="16">
        <f t="shared" si="48"/>
        <v>0</v>
      </c>
      <c r="H179" s="15">
        <f t="shared" si="49"/>
        <v>0</v>
      </c>
      <c r="I179" s="32">
        <f t="shared" si="50"/>
        <v>0</v>
      </c>
      <c r="J179" s="18" t="str">
        <f t="shared" si="51"/>
        <v>-</v>
      </c>
      <c r="K179" s="7" t="str">
        <f t="shared" si="52"/>
        <v>-</v>
      </c>
      <c r="L179" s="13">
        <f t="shared" si="53"/>
        <v>0</v>
      </c>
      <c r="M179" s="13" t="str">
        <f t="shared" si="54"/>
        <v>-</v>
      </c>
      <c r="N179" s="13">
        <f t="shared" si="55"/>
        <v>0</v>
      </c>
    </row>
    <row r="180" spans="1:14" x14ac:dyDescent="0.25">
      <c r="A180" s="26" t="str">
        <f>IF(B180="-","-",IF(DAY(B180)=1,WORKDAY(B180-1,1,Helligdage!$A$2:$A$999),IF(MONTH(B180)=12,WORKDAY(B180,-1,Helligdage!$A$2:$A$999),WORKDAY(B180+1,-1,Helligdage!$A$2:$A$999))))</f>
        <v>-</v>
      </c>
      <c r="B180" s="26" t="str">
        <f t="shared" si="44"/>
        <v>-</v>
      </c>
      <c r="C180" s="14">
        <f t="shared" si="45"/>
        <v>0</v>
      </c>
      <c r="D180" s="15" t="str">
        <f>IF(C180=0,"-",IF(DAY(B180)=1,IF(E179&gt;=$B$10,$B$10,E179+SUM(G180:INDEX(G176:G180,MATCH("R",C176:C180,0)+1))),0))</f>
        <v>-</v>
      </c>
      <c r="E180" s="16">
        <f t="shared" si="46"/>
        <v>0</v>
      </c>
      <c r="F180" s="50">
        <f t="shared" si="47"/>
        <v>0</v>
      </c>
      <c r="G180" s="16">
        <f t="shared" si="48"/>
        <v>0</v>
      </c>
      <c r="H180" s="15">
        <f t="shared" si="49"/>
        <v>0</v>
      </c>
      <c r="I180" s="32">
        <f t="shared" si="50"/>
        <v>0</v>
      </c>
      <c r="J180" s="18" t="str">
        <f t="shared" si="51"/>
        <v>-</v>
      </c>
      <c r="K180" s="7" t="str">
        <f t="shared" si="52"/>
        <v>-</v>
      </c>
      <c r="L180" s="13">
        <f t="shared" si="53"/>
        <v>0</v>
      </c>
      <c r="M180" s="13" t="str">
        <f t="shared" si="54"/>
        <v>-</v>
      </c>
      <c r="N180" s="13">
        <f t="shared" si="55"/>
        <v>0</v>
      </c>
    </row>
    <row r="181" spans="1:14" x14ac:dyDescent="0.25">
      <c r="A181" s="26" t="str">
        <f>IF(B181="-","-",IF(DAY(B181)=1,WORKDAY(B181-1,1,Helligdage!$A$2:$A$999),IF(MONTH(B181)=12,WORKDAY(B181,-1,Helligdage!$A$2:$A$999),WORKDAY(B181+1,-1,Helligdage!$A$2:$A$999))))</f>
        <v>-</v>
      </c>
      <c r="B181" s="26" t="str">
        <f t="shared" si="44"/>
        <v>-</v>
      </c>
      <c r="C181" s="14">
        <f t="shared" si="45"/>
        <v>0</v>
      </c>
      <c r="D181" s="15" t="str">
        <f>IF(C181=0,"-",IF(DAY(B181)=1,IF(E180&gt;=$B$10,$B$10,E180+SUM(G181:INDEX(G177:G181,MATCH("R",C177:C181,0)+1))),0))</f>
        <v>-</v>
      </c>
      <c r="E181" s="16">
        <f t="shared" si="46"/>
        <v>0</v>
      </c>
      <c r="F181" s="50">
        <f t="shared" si="47"/>
        <v>0</v>
      </c>
      <c r="G181" s="16">
        <f t="shared" si="48"/>
        <v>0</v>
      </c>
      <c r="H181" s="15">
        <f t="shared" si="49"/>
        <v>0</v>
      </c>
      <c r="I181" s="32">
        <f t="shared" si="50"/>
        <v>0</v>
      </c>
      <c r="J181" s="18" t="str">
        <f t="shared" si="51"/>
        <v>-</v>
      </c>
      <c r="K181" s="7" t="str">
        <f t="shared" si="52"/>
        <v>-</v>
      </c>
      <c r="L181" s="13">
        <f t="shared" si="53"/>
        <v>0</v>
      </c>
      <c r="M181" s="13" t="str">
        <f t="shared" si="54"/>
        <v>-</v>
      </c>
      <c r="N181" s="13">
        <f t="shared" si="55"/>
        <v>0</v>
      </c>
    </row>
    <row r="182" spans="1:14" x14ac:dyDescent="0.25">
      <c r="A182" s="26" t="str">
        <f>IF(B182="-","-",IF(DAY(B182)=1,WORKDAY(B182-1,1,Helligdage!$A$2:$A$999),IF(MONTH(B182)=12,WORKDAY(B182,-1,Helligdage!$A$2:$A$999),WORKDAY(B182+1,-1,Helligdage!$A$2:$A$999))))</f>
        <v>-</v>
      </c>
      <c r="B182" s="26" t="str">
        <f t="shared" si="44"/>
        <v>-</v>
      </c>
      <c r="C182" s="14">
        <f t="shared" si="45"/>
        <v>0</v>
      </c>
      <c r="D182" s="15" t="str">
        <f>IF(C182=0,"-",IF(DAY(B182)=1,IF(E181&gt;=$B$10,$B$10,E181+SUM(G182:INDEX(G178:G182,MATCH("R",C178:C182,0)+1))),0))</f>
        <v>-</v>
      </c>
      <c r="E182" s="16">
        <f t="shared" si="46"/>
        <v>0</v>
      </c>
      <c r="F182" s="50">
        <f t="shared" si="47"/>
        <v>0</v>
      </c>
      <c r="G182" s="16">
        <f t="shared" si="48"/>
        <v>0</v>
      </c>
      <c r="H182" s="15">
        <f t="shared" si="49"/>
        <v>0</v>
      </c>
      <c r="I182" s="32">
        <f t="shared" si="50"/>
        <v>0</v>
      </c>
      <c r="J182" s="18" t="str">
        <f t="shared" si="51"/>
        <v>-</v>
      </c>
      <c r="K182" s="7" t="str">
        <f t="shared" si="52"/>
        <v>-</v>
      </c>
      <c r="L182" s="13">
        <f t="shared" si="53"/>
        <v>0</v>
      </c>
      <c r="M182" s="13" t="str">
        <f t="shared" si="54"/>
        <v>-</v>
      </c>
      <c r="N182" s="13">
        <f t="shared" si="55"/>
        <v>0</v>
      </c>
    </row>
    <row r="183" spans="1:14" x14ac:dyDescent="0.25">
      <c r="A183" s="26" t="str">
        <f>IF(B183="-","-",IF(DAY(B183)=1,WORKDAY(B183-1,1,Helligdage!$A$2:$A$999),IF(MONTH(B183)=12,WORKDAY(B183,-1,Helligdage!$A$2:$A$999),WORKDAY(B183+1,-1,Helligdage!$A$2:$A$999))))</f>
        <v>-</v>
      </c>
      <c r="B183" s="26" t="str">
        <f t="shared" si="44"/>
        <v>-</v>
      </c>
      <c r="C183" s="14">
        <f t="shared" si="45"/>
        <v>0</v>
      </c>
      <c r="D183" s="15" t="str">
        <f>IF(C183=0,"-",IF(DAY(B183)=1,IF(E182&gt;=$B$10,$B$10,E182+SUM(G183:INDEX(G179:G183,MATCH("R",C179:C183,0)+1))),0))</f>
        <v>-</v>
      </c>
      <c r="E183" s="16">
        <f t="shared" si="46"/>
        <v>0</v>
      </c>
      <c r="F183" s="50">
        <f t="shared" si="47"/>
        <v>0</v>
      </c>
      <c r="G183" s="16">
        <f t="shared" si="48"/>
        <v>0</v>
      </c>
      <c r="H183" s="15">
        <f t="shared" si="49"/>
        <v>0</v>
      </c>
      <c r="I183" s="32">
        <f t="shared" si="50"/>
        <v>0</v>
      </c>
      <c r="J183" s="18" t="str">
        <f t="shared" si="51"/>
        <v>-</v>
      </c>
      <c r="K183" s="7" t="str">
        <f t="shared" si="52"/>
        <v>-</v>
      </c>
      <c r="L183" s="13">
        <f t="shared" si="53"/>
        <v>0</v>
      </c>
      <c r="M183" s="13" t="str">
        <f t="shared" si="54"/>
        <v>-</v>
      </c>
      <c r="N183" s="13">
        <f t="shared" si="55"/>
        <v>0</v>
      </c>
    </row>
    <row r="184" spans="1:14" x14ac:dyDescent="0.25">
      <c r="A184" s="26" t="str">
        <f>IF(B184="-","-",IF(DAY(B184)=1,WORKDAY(B184-1,1,Helligdage!$A$2:$A$999),IF(MONTH(B184)=12,WORKDAY(B184,-1,Helligdage!$A$2:$A$999),WORKDAY(B184+1,-1,Helligdage!$A$2:$A$999))))</f>
        <v>-</v>
      </c>
      <c r="B184" s="26" t="str">
        <f t="shared" si="44"/>
        <v>-</v>
      </c>
      <c r="C184" s="14">
        <f t="shared" si="45"/>
        <v>0</v>
      </c>
      <c r="D184" s="15" t="str">
        <f>IF(C184=0,"-",IF(DAY(B184)=1,IF(E183&gt;=$B$10,$B$10,E183+SUM(G184:INDEX(G180:G184,MATCH("R",C180:C184,0)+1))),0))</f>
        <v>-</v>
      </c>
      <c r="E184" s="16">
        <f t="shared" si="46"/>
        <v>0</v>
      </c>
      <c r="F184" s="50">
        <f t="shared" si="47"/>
        <v>0</v>
      </c>
      <c r="G184" s="16">
        <f t="shared" si="48"/>
        <v>0</v>
      </c>
      <c r="H184" s="15">
        <f t="shared" si="49"/>
        <v>0</v>
      </c>
      <c r="I184" s="32">
        <f t="shared" si="50"/>
        <v>0</v>
      </c>
      <c r="J184" s="18" t="str">
        <f t="shared" si="51"/>
        <v>-</v>
      </c>
      <c r="K184" s="7" t="str">
        <f t="shared" si="52"/>
        <v>-</v>
      </c>
      <c r="L184" s="13">
        <f t="shared" si="53"/>
        <v>0</v>
      </c>
      <c r="M184" s="13" t="str">
        <f t="shared" si="54"/>
        <v>-</v>
      </c>
      <c r="N184" s="13">
        <f t="shared" si="55"/>
        <v>0</v>
      </c>
    </row>
    <row r="185" spans="1:14" x14ac:dyDescent="0.25">
      <c r="A185" s="26" t="str">
        <f>IF(B185="-","-",IF(DAY(B185)=1,WORKDAY(B185-1,1,Helligdage!$A$2:$A$999),IF(MONTH(B185)=12,WORKDAY(B185,-1,Helligdage!$A$2:$A$999),WORKDAY(B185+1,-1,Helligdage!$A$2:$A$999))))</f>
        <v>-</v>
      </c>
      <c r="B185" s="26" t="str">
        <f t="shared" si="44"/>
        <v>-</v>
      </c>
      <c r="C185" s="14">
        <f t="shared" si="45"/>
        <v>0</v>
      </c>
      <c r="D185" s="15" t="str">
        <f>IF(C185=0,"-",IF(DAY(B185)=1,IF(E184&gt;=$B$10,$B$10,E184+SUM(G185:INDEX(G181:G185,MATCH("R",C181:C185,0)+1))),0))</f>
        <v>-</v>
      </c>
      <c r="E185" s="16">
        <f t="shared" si="46"/>
        <v>0</v>
      </c>
      <c r="F185" s="50">
        <f t="shared" si="47"/>
        <v>0</v>
      </c>
      <c r="G185" s="16">
        <f t="shared" si="48"/>
        <v>0</v>
      </c>
      <c r="H185" s="15">
        <f t="shared" si="49"/>
        <v>0</v>
      </c>
      <c r="I185" s="32">
        <f t="shared" si="50"/>
        <v>0</v>
      </c>
      <c r="J185" s="18" t="str">
        <f t="shared" si="51"/>
        <v>-</v>
      </c>
      <c r="K185" s="7" t="str">
        <f t="shared" si="52"/>
        <v>-</v>
      </c>
      <c r="L185" s="13">
        <f t="shared" si="53"/>
        <v>0</v>
      </c>
      <c r="M185" s="13" t="str">
        <f t="shared" si="54"/>
        <v>-</v>
      </c>
      <c r="N185" s="13">
        <f t="shared" si="55"/>
        <v>0</v>
      </c>
    </row>
    <row r="186" spans="1:14" x14ac:dyDescent="0.25">
      <c r="A186" s="26" t="str">
        <f>IF(B186="-","-",IF(DAY(B186)=1,WORKDAY(B186-1,1,Helligdage!$A$2:$A$999),IF(MONTH(B186)=12,WORKDAY(B186,-1,Helligdage!$A$2:$A$999),WORKDAY(B186+1,-1,Helligdage!$A$2:$A$999))))</f>
        <v>-</v>
      </c>
      <c r="B186" s="26" t="str">
        <f t="shared" si="44"/>
        <v>-</v>
      </c>
      <c r="C186" s="14">
        <f t="shared" si="45"/>
        <v>0</v>
      </c>
      <c r="D186" s="15" t="str">
        <f>IF(C186=0,"-",IF(DAY(B186)=1,IF(E185&gt;=$B$10,$B$10,E185+SUM(G186:INDEX(G182:G186,MATCH("R",C182:C186,0)+1))),0))</f>
        <v>-</v>
      </c>
      <c r="E186" s="16">
        <f t="shared" si="46"/>
        <v>0</v>
      </c>
      <c r="F186" s="50">
        <f t="shared" si="47"/>
        <v>0</v>
      </c>
      <c r="G186" s="16">
        <f t="shared" si="48"/>
        <v>0</v>
      </c>
      <c r="H186" s="15">
        <f t="shared" si="49"/>
        <v>0</v>
      </c>
      <c r="I186" s="32">
        <f t="shared" si="50"/>
        <v>0</v>
      </c>
      <c r="J186" s="18" t="str">
        <f t="shared" si="51"/>
        <v>-</v>
      </c>
      <c r="K186" s="7" t="str">
        <f t="shared" si="52"/>
        <v>-</v>
      </c>
      <c r="L186" s="13">
        <f t="shared" si="53"/>
        <v>0</v>
      </c>
      <c r="M186" s="13" t="str">
        <f t="shared" si="54"/>
        <v>-</v>
      </c>
      <c r="N186" s="13">
        <f t="shared" si="55"/>
        <v>0</v>
      </c>
    </row>
    <row r="187" spans="1:14" x14ac:dyDescent="0.25">
      <c r="A187" s="26" t="str">
        <f>IF(B187="-","-",IF(DAY(B187)=1,WORKDAY(B187-1,1,Helligdage!$A$2:$A$999),IF(MONTH(B187)=12,WORKDAY(B187,-1,Helligdage!$A$2:$A$999),WORKDAY(B187+1,-1,Helligdage!$A$2:$A$999))))</f>
        <v>-</v>
      </c>
      <c r="B187" s="26" t="str">
        <f t="shared" si="44"/>
        <v>-</v>
      </c>
      <c r="C187" s="14">
        <f t="shared" si="45"/>
        <v>0</v>
      </c>
      <c r="D187" s="15" t="str">
        <f>IF(C187=0,"-",IF(DAY(B187)=1,IF(E186&gt;=$B$10,$B$10,E186+SUM(G187:INDEX(G183:G187,MATCH("R",C183:C187,0)+1))),0))</f>
        <v>-</v>
      </c>
      <c r="E187" s="16">
        <f t="shared" si="46"/>
        <v>0</v>
      </c>
      <c r="F187" s="50">
        <f t="shared" si="47"/>
        <v>0</v>
      </c>
      <c r="G187" s="16">
        <f t="shared" si="48"/>
        <v>0</v>
      </c>
      <c r="H187" s="15">
        <f t="shared" si="49"/>
        <v>0</v>
      </c>
      <c r="I187" s="32">
        <f t="shared" si="50"/>
        <v>0</v>
      </c>
      <c r="J187" s="18" t="str">
        <f t="shared" si="51"/>
        <v>-</v>
      </c>
      <c r="K187" s="7" t="str">
        <f t="shared" si="52"/>
        <v>-</v>
      </c>
      <c r="L187" s="13">
        <f t="shared" si="53"/>
        <v>0</v>
      </c>
      <c r="M187" s="13" t="str">
        <f t="shared" si="54"/>
        <v>-</v>
      </c>
      <c r="N187" s="13">
        <f t="shared" si="55"/>
        <v>0</v>
      </c>
    </row>
    <row r="188" spans="1:14" x14ac:dyDescent="0.25">
      <c r="A188" s="26" t="str">
        <f>IF(B188="-","-",IF(DAY(B188)=1,WORKDAY(B188-1,1,Helligdage!$A$2:$A$999),IF(MONTH(B188)=12,WORKDAY(B188,-1,Helligdage!$A$2:$A$999),WORKDAY(B188+1,-1,Helligdage!$A$2:$A$999))))</f>
        <v>-</v>
      </c>
      <c r="B188" s="26" t="str">
        <f t="shared" si="44"/>
        <v>-</v>
      </c>
      <c r="C188" s="14">
        <f t="shared" si="45"/>
        <v>0</v>
      </c>
      <c r="D188" s="15" t="str">
        <f>IF(C188=0,"-",IF(DAY(B188)=1,IF(E187&gt;=$B$10,$B$10,E187+SUM(G188:INDEX(G184:G188,MATCH("R",C184:C188,0)+1))),0))</f>
        <v>-</v>
      </c>
      <c r="E188" s="16">
        <f t="shared" si="46"/>
        <v>0</v>
      </c>
      <c r="F188" s="50">
        <f t="shared" si="47"/>
        <v>0</v>
      </c>
      <c r="G188" s="16">
        <f t="shared" si="48"/>
        <v>0</v>
      </c>
      <c r="H188" s="15">
        <f t="shared" si="49"/>
        <v>0</v>
      </c>
      <c r="I188" s="32">
        <f t="shared" si="50"/>
        <v>0</v>
      </c>
      <c r="J188" s="18" t="str">
        <f t="shared" si="51"/>
        <v>-</v>
      </c>
      <c r="K188" s="7" t="str">
        <f t="shared" si="52"/>
        <v>-</v>
      </c>
      <c r="L188" s="13">
        <f t="shared" si="53"/>
        <v>0</v>
      </c>
      <c r="M188" s="13" t="str">
        <f t="shared" si="54"/>
        <v>-</v>
      </c>
      <c r="N188" s="13">
        <f t="shared" si="55"/>
        <v>0</v>
      </c>
    </row>
    <row r="189" spans="1:14" x14ac:dyDescent="0.25">
      <c r="A189" s="26" t="str">
        <f>IF(B189="-","-",IF(DAY(B189)=1,WORKDAY(B189-1,1,Helligdage!$A$2:$A$999),IF(MONTH(B189)=12,WORKDAY(B189,-1,Helligdage!$A$2:$A$999),WORKDAY(B189+1,-1,Helligdage!$A$2:$A$999))))</f>
        <v>-</v>
      </c>
      <c r="B189" s="26" t="str">
        <f t="shared" si="44"/>
        <v>-</v>
      </c>
      <c r="C189" s="14">
        <f t="shared" si="45"/>
        <v>0</v>
      </c>
      <c r="D189" s="15" t="str">
        <f>IF(C189=0,"-",IF(DAY(B189)=1,IF(E188&gt;=$B$10,$B$10,E188+SUM(G189:INDEX(G185:G189,MATCH("R",C185:C189,0)+1))),0))</f>
        <v>-</v>
      </c>
      <c r="E189" s="16">
        <f t="shared" si="46"/>
        <v>0</v>
      </c>
      <c r="F189" s="50">
        <f t="shared" si="47"/>
        <v>0</v>
      </c>
      <c r="G189" s="16">
        <f t="shared" si="48"/>
        <v>0</v>
      </c>
      <c r="H189" s="15">
        <f t="shared" si="49"/>
        <v>0</v>
      </c>
      <c r="I189" s="32">
        <f t="shared" si="50"/>
        <v>0</v>
      </c>
      <c r="J189" s="18" t="str">
        <f t="shared" si="51"/>
        <v>-</v>
      </c>
      <c r="K189" s="7" t="str">
        <f t="shared" si="52"/>
        <v>-</v>
      </c>
      <c r="L189" s="13">
        <f t="shared" si="53"/>
        <v>0</v>
      </c>
      <c r="M189" s="13" t="str">
        <f t="shared" si="54"/>
        <v>-</v>
      </c>
      <c r="N189" s="13">
        <f t="shared" si="55"/>
        <v>0</v>
      </c>
    </row>
    <row r="190" spans="1:14" x14ac:dyDescent="0.25">
      <c r="A190" s="26" t="str">
        <f>IF(B190="-","-",IF(DAY(B190)=1,WORKDAY(B190-1,1,Helligdage!$A$2:$A$999),IF(MONTH(B190)=12,WORKDAY(B190,-1,Helligdage!$A$2:$A$999),WORKDAY(B190+1,-1,Helligdage!$A$2:$A$999))))</f>
        <v>-</v>
      </c>
      <c r="B190" s="26" t="str">
        <f t="shared" si="44"/>
        <v>-</v>
      </c>
      <c r="C190" s="14">
        <f t="shared" si="45"/>
        <v>0</v>
      </c>
      <c r="D190" s="15" t="str">
        <f>IF(C190=0,"-",IF(DAY(B190)=1,IF(E189&gt;=$B$10,$B$10,E189+SUM(G190:INDEX(G186:G190,MATCH("R",C186:C190,0)+1))),0))</f>
        <v>-</v>
      </c>
      <c r="E190" s="16">
        <f t="shared" si="46"/>
        <v>0</v>
      </c>
      <c r="F190" s="50">
        <f t="shared" si="47"/>
        <v>0</v>
      </c>
      <c r="G190" s="16">
        <f t="shared" si="48"/>
        <v>0</v>
      </c>
      <c r="H190" s="15">
        <f t="shared" si="49"/>
        <v>0</v>
      </c>
      <c r="I190" s="32">
        <f t="shared" si="50"/>
        <v>0</v>
      </c>
      <c r="J190" s="18" t="str">
        <f t="shared" si="51"/>
        <v>-</v>
      </c>
      <c r="K190" s="7" t="str">
        <f t="shared" si="52"/>
        <v>-</v>
      </c>
      <c r="L190" s="13">
        <f t="shared" si="53"/>
        <v>0</v>
      </c>
      <c r="M190" s="13" t="str">
        <f t="shared" si="54"/>
        <v>-</v>
      </c>
      <c r="N190" s="13">
        <f t="shared" si="55"/>
        <v>0</v>
      </c>
    </row>
    <row r="191" spans="1:14" x14ac:dyDescent="0.25">
      <c r="A191" s="26" t="str">
        <f>IF(B191="-","-",IF(DAY(B191)=1,WORKDAY(B191-1,1,Helligdage!$A$2:$A$999),IF(MONTH(B191)=12,WORKDAY(B191,-1,Helligdage!$A$2:$A$999),WORKDAY(B191+1,-1,Helligdage!$A$2:$A$999))))</f>
        <v>-</v>
      </c>
      <c r="B191" s="26" t="str">
        <f t="shared" si="44"/>
        <v>-</v>
      </c>
      <c r="C191" s="14">
        <f t="shared" si="45"/>
        <v>0</v>
      </c>
      <c r="D191" s="15" t="str">
        <f>IF(C191=0,"-",IF(DAY(B191)=1,IF(E190&gt;=$B$10,$B$10,E190+SUM(G191:INDEX(G187:G191,MATCH("R",C187:C191,0)+1))),0))</f>
        <v>-</v>
      </c>
      <c r="E191" s="16">
        <f t="shared" si="46"/>
        <v>0</v>
      </c>
      <c r="F191" s="50">
        <f t="shared" si="47"/>
        <v>0</v>
      </c>
      <c r="G191" s="16">
        <f t="shared" si="48"/>
        <v>0</v>
      </c>
      <c r="H191" s="15">
        <f t="shared" si="49"/>
        <v>0</v>
      </c>
      <c r="I191" s="32">
        <f t="shared" si="50"/>
        <v>0</v>
      </c>
      <c r="J191" s="18" t="str">
        <f t="shared" si="51"/>
        <v>-</v>
      </c>
      <c r="K191" s="7" t="str">
        <f t="shared" si="52"/>
        <v>-</v>
      </c>
      <c r="L191" s="13">
        <f t="shared" si="53"/>
        <v>0</v>
      </c>
      <c r="M191" s="13" t="str">
        <f t="shared" si="54"/>
        <v>-</v>
      </c>
      <c r="N191" s="13">
        <f t="shared" si="55"/>
        <v>0</v>
      </c>
    </row>
    <row r="192" spans="1:14" x14ac:dyDescent="0.25">
      <c r="A192" s="26" t="str">
        <f>IF(B192="-","-",IF(DAY(B192)=1,WORKDAY(B192-1,1,Helligdage!$A$2:$A$999),IF(MONTH(B192)=12,WORKDAY(B192,-1,Helligdage!$A$2:$A$999),WORKDAY(B192+1,-1,Helligdage!$A$2:$A$999))))</f>
        <v>-</v>
      </c>
      <c r="B192" s="26" t="str">
        <f t="shared" si="44"/>
        <v>-</v>
      </c>
      <c r="C192" s="14">
        <f t="shared" si="45"/>
        <v>0</v>
      </c>
      <c r="D192" s="15" t="str">
        <f>IF(C192=0,"-",IF(DAY(B192)=1,IF(E191&gt;=$B$10,$B$10,E191+SUM(G192:INDEX(G188:G192,MATCH("R",C188:C192,0)+1))),0))</f>
        <v>-</v>
      </c>
      <c r="E192" s="16">
        <f t="shared" si="46"/>
        <v>0</v>
      </c>
      <c r="F192" s="50">
        <f t="shared" si="47"/>
        <v>0</v>
      </c>
      <c r="G192" s="16">
        <f t="shared" si="48"/>
        <v>0</v>
      </c>
      <c r="H192" s="15">
        <f t="shared" si="49"/>
        <v>0</v>
      </c>
      <c r="I192" s="32">
        <f t="shared" si="50"/>
        <v>0</v>
      </c>
      <c r="J192" s="18" t="str">
        <f t="shared" si="51"/>
        <v>-</v>
      </c>
      <c r="K192" s="7" t="str">
        <f t="shared" si="52"/>
        <v>-</v>
      </c>
      <c r="L192" s="13">
        <f t="shared" si="53"/>
        <v>0</v>
      </c>
      <c r="M192" s="13" t="str">
        <f t="shared" si="54"/>
        <v>-</v>
      </c>
      <c r="N192" s="13">
        <f t="shared" si="55"/>
        <v>0</v>
      </c>
    </row>
    <row r="193" spans="1:14" x14ac:dyDescent="0.25">
      <c r="A193" s="26" t="str">
        <f>IF(B193="-","-",IF(DAY(B193)=1,WORKDAY(B193-1,1,Helligdage!$A$2:$A$999),IF(MONTH(B193)=12,WORKDAY(B193,-1,Helligdage!$A$2:$A$999),WORKDAY(B193+1,-1,Helligdage!$A$2:$A$999))))</f>
        <v>-</v>
      </c>
      <c r="B193" s="26" t="str">
        <f t="shared" si="44"/>
        <v>-</v>
      </c>
      <c r="C193" s="14">
        <f t="shared" si="45"/>
        <v>0</v>
      </c>
      <c r="D193" s="15" t="str">
        <f>IF(C193=0,"-",IF(DAY(B193)=1,IF(E192&gt;=$B$10,$B$10,E192+SUM(G193:INDEX(G189:G193,MATCH("R",C189:C193,0)+1))),0))</f>
        <v>-</v>
      </c>
      <c r="E193" s="16">
        <f t="shared" si="46"/>
        <v>0</v>
      </c>
      <c r="F193" s="50">
        <f t="shared" si="47"/>
        <v>0</v>
      </c>
      <c r="G193" s="16">
        <f t="shared" si="48"/>
        <v>0</v>
      </c>
      <c r="H193" s="15">
        <f t="shared" si="49"/>
        <v>0</v>
      </c>
      <c r="I193" s="32">
        <f t="shared" si="50"/>
        <v>0</v>
      </c>
      <c r="J193" s="18" t="str">
        <f t="shared" si="51"/>
        <v>-</v>
      </c>
      <c r="K193" s="7" t="str">
        <f t="shared" si="52"/>
        <v>-</v>
      </c>
      <c r="L193" s="13">
        <f t="shared" si="53"/>
        <v>0</v>
      </c>
      <c r="M193" s="13" t="str">
        <f t="shared" si="54"/>
        <v>-</v>
      </c>
      <c r="N193" s="13">
        <f t="shared" si="55"/>
        <v>0</v>
      </c>
    </row>
    <row r="194" spans="1:14" x14ac:dyDescent="0.25">
      <c r="A194" s="26" t="str">
        <f>IF(B194="-","-",IF(DAY(B194)=1,WORKDAY(B194-1,1,Helligdage!$A$2:$A$999),IF(MONTH(B194)=12,WORKDAY(B194,-1,Helligdage!$A$2:$A$999),WORKDAY(B194+1,-1,Helligdage!$A$2:$A$999))))</f>
        <v>-</v>
      </c>
      <c r="B194" s="26" t="str">
        <f t="shared" si="44"/>
        <v>-</v>
      </c>
      <c r="C194" s="14">
        <f t="shared" si="45"/>
        <v>0</v>
      </c>
      <c r="D194" s="15" t="str">
        <f>IF(C194=0,"-",IF(DAY(B194)=1,IF(E193&gt;=$B$10,$B$10,E193+SUM(G194:INDEX(G190:G194,MATCH("R",C190:C194,0)+1))),0))</f>
        <v>-</v>
      </c>
      <c r="E194" s="16">
        <f t="shared" si="46"/>
        <v>0</v>
      </c>
      <c r="F194" s="50">
        <f t="shared" si="47"/>
        <v>0</v>
      </c>
      <c r="G194" s="16">
        <f t="shared" si="48"/>
        <v>0</v>
      </c>
      <c r="H194" s="15">
        <f t="shared" si="49"/>
        <v>0</v>
      </c>
      <c r="I194" s="32">
        <f t="shared" si="50"/>
        <v>0</v>
      </c>
      <c r="J194" s="18" t="str">
        <f t="shared" si="51"/>
        <v>-</v>
      </c>
      <c r="K194" s="7" t="str">
        <f t="shared" si="52"/>
        <v>-</v>
      </c>
      <c r="L194" s="13">
        <f t="shared" si="53"/>
        <v>0</v>
      </c>
      <c r="M194" s="13" t="str">
        <f t="shared" si="54"/>
        <v>-</v>
      </c>
      <c r="N194" s="13">
        <f t="shared" si="55"/>
        <v>0</v>
      </c>
    </row>
    <row r="195" spans="1:14" x14ac:dyDescent="0.25">
      <c r="A195" s="26" t="str">
        <f>IF(B195="-","-",IF(DAY(B195)=1,WORKDAY(B195-1,1,Helligdage!$A$2:$A$999),IF(MONTH(B195)=12,WORKDAY(B195,-1,Helligdage!$A$2:$A$999),WORKDAY(B195+1,-1,Helligdage!$A$2:$A$999))))</f>
        <v>-</v>
      </c>
      <c r="B195" s="26" t="str">
        <f t="shared" si="44"/>
        <v>-</v>
      </c>
      <c r="C195" s="14">
        <f t="shared" si="45"/>
        <v>0</v>
      </c>
      <c r="D195" s="15" t="str">
        <f>IF(C195=0,"-",IF(DAY(B195)=1,IF(E194&gt;=$B$10,$B$10,E194+SUM(G195:INDEX(G191:G195,MATCH("R",C191:C195,0)+1))),0))</f>
        <v>-</v>
      </c>
      <c r="E195" s="16">
        <f t="shared" si="46"/>
        <v>0</v>
      </c>
      <c r="F195" s="50">
        <f t="shared" si="47"/>
        <v>0</v>
      </c>
      <c r="G195" s="16">
        <f t="shared" si="48"/>
        <v>0</v>
      </c>
      <c r="H195" s="15">
        <f t="shared" si="49"/>
        <v>0</v>
      </c>
      <c r="I195" s="32">
        <f t="shared" si="50"/>
        <v>0</v>
      </c>
      <c r="J195" s="18" t="str">
        <f t="shared" si="51"/>
        <v>-</v>
      </c>
      <c r="K195" s="7" t="str">
        <f t="shared" si="52"/>
        <v>-</v>
      </c>
      <c r="L195" s="13">
        <f t="shared" si="53"/>
        <v>0</v>
      </c>
      <c r="M195" s="13" t="str">
        <f t="shared" si="54"/>
        <v>-</v>
      </c>
      <c r="N195" s="13">
        <f t="shared" si="55"/>
        <v>0</v>
      </c>
    </row>
    <row r="196" spans="1:14" x14ac:dyDescent="0.25">
      <c r="A196" s="26" t="str">
        <f>IF(B196="-","-",IF(DAY(B196)=1,WORKDAY(B196-1,1,Helligdage!$A$2:$A$999),IF(MONTH(B196)=12,WORKDAY(B196,-1,Helligdage!$A$2:$A$999),WORKDAY(B196+1,-1,Helligdage!$A$2:$A$999))))</f>
        <v>-</v>
      </c>
      <c r="B196" s="26" t="str">
        <f t="shared" si="44"/>
        <v>-</v>
      </c>
      <c r="C196" s="14">
        <f t="shared" si="45"/>
        <v>0</v>
      </c>
      <c r="D196" s="15" t="str">
        <f>IF(C196=0,"-",IF(DAY(B196)=1,IF(E195&gt;=$B$10,$B$10,E195+SUM(G196:INDEX(G192:G196,MATCH("R",C192:C196,0)+1))),0))</f>
        <v>-</v>
      </c>
      <c r="E196" s="16">
        <f t="shared" si="46"/>
        <v>0</v>
      </c>
      <c r="F196" s="50">
        <f t="shared" si="47"/>
        <v>0</v>
      </c>
      <c r="G196" s="16">
        <f t="shared" si="48"/>
        <v>0</v>
      </c>
      <c r="H196" s="15">
        <f t="shared" si="49"/>
        <v>0</v>
      </c>
      <c r="I196" s="32">
        <f t="shared" si="50"/>
        <v>0</v>
      </c>
      <c r="J196" s="18" t="str">
        <f t="shared" si="51"/>
        <v>-</v>
      </c>
      <c r="K196" s="7" t="str">
        <f t="shared" si="52"/>
        <v>-</v>
      </c>
      <c r="L196" s="13">
        <f t="shared" si="53"/>
        <v>0</v>
      </c>
      <c r="M196" s="13" t="str">
        <f t="shared" si="54"/>
        <v>-</v>
      </c>
      <c r="N196" s="13">
        <f t="shared" si="55"/>
        <v>0</v>
      </c>
    </row>
    <row r="197" spans="1:14" x14ac:dyDescent="0.25">
      <c r="A197" s="26" t="str">
        <f>IF(B197="-","-",IF(DAY(B197)=1,WORKDAY(B197-1,1,Helligdage!$A$2:$A$999),IF(MONTH(B197)=12,WORKDAY(B197,-1,Helligdage!$A$2:$A$999),WORKDAY(B197+1,-1,Helligdage!$A$2:$A$999))))</f>
        <v>-</v>
      </c>
      <c r="B197" s="26" t="str">
        <f t="shared" si="44"/>
        <v>-</v>
      </c>
      <c r="C197" s="14">
        <f t="shared" si="45"/>
        <v>0</v>
      </c>
      <c r="D197" s="15" t="str">
        <f>IF(C197=0,"-",IF(DAY(B197)=1,IF(E196&gt;=$B$10,$B$10,E196+SUM(G197:INDEX(G193:G197,MATCH("R",C193:C197,0)+1))),0))</f>
        <v>-</v>
      </c>
      <c r="E197" s="16">
        <f t="shared" si="46"/>
        <v>0</v>
      </c>
      <c r="F197" s="50">
        <f t="shared" si="47"/>
        <v>0</v>
      </c>
      <c r="G197" s="16">
        <f t="shared" si="48"/>
        <v>0</v>
      </c>
      <c r="H197" s="15">
        <f t="shared" si="49"/>
        <v>0</v>
      </c>
      <c r="I197" s="32">
        <f t="shared" si="50"/>
        <v>0</v>
      </c>
      <c r="J197" s="18" t="str">
        <f t="shared" si="51"/>
        <v>-</v>
      </c>
      <c r="K197" s="7" t="str">
        <f t="shared" si="52"/>
        <v>-</v>
      </c>
      <c r="L197" s="13">
        <f t="shared" si="53"/>
        <v>0</v>
      </c>
      <c r="M197" s="13" t="str">
        <f t="shared" si="54"/>
        <v>-</v>
      </c>
      <c r="N197" s="13">
        <f t="shared" si="55"/>
        <v>0</v>
      </c>
    </row>
    <row r="198" spans="1:14" x14ac:dyDescent="0.25">
      <c r="A198" s="26" t="str">
        <f>IF(B198="-","-",IF(DAY(B198)=1,WORKDAY(B198-1,1,Helligdage!$A$2:$A$999),IF(MONTH(B198)=12,WORKDAY(B198,-1,Helligdage!$A$2:$A$999),WORKDAY(B198+1,-1,Helligdage!$A$2:$A$999))))</f>
        <v>-</v>
      </c>
      <c r="B198" s="26" t="str">
        <f t="shared" si="44"/>
        <v>-</v>
      </c>
      <c r="C198" s="14">
        <f t="shared" si="45"/>
        <v>0</v>
      </c>
      <c r="D198" s="15" t="str">
        <f>IF(C198=0,"-",IF(DAY(B198)=1,IF(E197&gt;=$B$10,$B$10,E197+SUM(G198:INDEX(G194:G198,MATCH("R",C194:C198,0)+1))),0))</f>
        <v>-</v>
      </c>
      <c r="E198" s="16">
        <f t="shared" si="46"/>
        <v>0</v>
      </c>
      <c r="F198" s="50">
        <f t="shared" si="47"/>
        <v>0</v>
      </c>
      <c r="G198" s="16">
        <f t="shared" si="48"/>
        <v>0</v>
      </c>
      <c r="H198" s="15">
        <f t="shared" si="49"/>
        <v>0</v>
      </c>
      <c r="I198" s="32">
        <f t="shared" si="50"/>
        <v>0</v>
      </c>
      <c r="J198" s="18" t="str">
        <f t="shared" si="51"/>
        <v>-</v>
      </c>
      <c r="K198" s="7" t="str">
        <f t="shared" si="52"/>
        <v>-</v>
      </c>
      <c r="L198" s="13">
        <f t="shared" si="53"/>
        <v>0</v>
      </c>
      <c r="M198" s="13" t="str">
        <f t="shared" si="54"/>
        <v>-</v>
      </c>
      <c r="N198" s="13">
        <f t="shared" si="55"/>
        <v>0</v>
      </c>
    </row>
    <row r="199" spans="1:14" x14ac:dyDescent="0.25">
      <c r="A199" s="26" t="str">
        <f>IF(B199="-","-",IF(DAY(B199)=1,WORKDAY(B199-1,1,Helligdage!$A$2:$A$999),IF(MONTH(B199)=12,WORKDAY(B199,-1,Helligdage!$A$2:$A$999),WORKDAY(B199+1,-1,Helligdage!$A$2:$A$999))))</f>
        <v>-</v>
      </c>
      <c r="B199" s="26" t="str">
        <f t="shared" si="44"/>
        <v>-</v>
      </c>
      <c r="C199" s="14">
        <f t="shared" si="45"/>
        <v>0</v>
      </c>
      <c r="D199" s="15" t="str">
        <f>IF(C199=0,"-",IF(DAY(B199)=1,IF(E198&gt;=$B$10,$B$10,E198+SUM(G199:INDEX(G195:G199,MATCH("R",C195:C199,0)+1))),0))</f>
        <v>-</v>
      </c>
      <c r="E199" s="16">
        <f t="shared" si="46"/>
        <v>0</v>
      </c>
      <c r="F199" s="50">
        <f t="shared" si="47"/>
        <v>0</v>
      </c>
      <c r="G199" s="16">
        <f t="shared" si="48"/>
        <v>0</v>
      </c>
      <c r="H199" s="15">
        <f t="shared" si="49"/>
        <v>0</v>
      </c>
      <c r="I199" s="32">
        <f t="shared" si="50"/>
        <v>0</v>
      </c>
      <c r="J199" s="18" t="str">
        <f t="shared" si="51"/>
        <v>-</v>
      </c>
      <c r="K199" s="7" t="str">
        <f t="shared" si="52"/>
        <v>-</v>
      </c>
      <c r="L199" s="13">
        <f t="shared" si="53"/>
        <v>0</v>
      </c>
      <c r="M199" s="13" t="str">
        <f t="shared" si="54"/>
        <v>-</v>
      </c>
      <c r="N199" s="13">
        <f t="shared" si="55"/>
        <v>0</v>
      </c>
    </row>
    <row r="200" spans="1:14" x14ac:dyDescent="0.25">
      <c r="A200" s="26" t="str">
        <f>IF(B200="-","-",IF(DAY(B200)=1,WORKDAY(B200-1,1,Helligdage!$A$2:$A$999),IF(MONTH(B200)=12,WORKDAY(B200,-1,Helligdage!$A$2:$A$999),WORKDAY(B200+1,-1,Helligdage!$A$2:$A$999))))</f>
        <v>-</v>
      </c>
      <c r="B200" s="26" t="str">
        <f t="shared" si="44"/>
        <v>-</v>
      </c>
      <c r="C200" s="14">
        <f t="shared" si="45"/>
        <v>0</v>
      </c>
      <c r="D200" s="15" t="str">
        <f>IF(C200=0,"-",IF(DAY(B200)=1,IF(E199&gt;=$B$10,$B$10,E199+SUM(G200:INDEX(G196:G200,MATCH("R",C196:C200,0)+1))),0))</f>
        <v>-</v>
      </c>
      <c r="E200" s="16">
        <f t="shared" si="46"/>
        <v>0</v>
      </c>
      <c r="F200" s="50">
        <f t="shared" si="47"/>
        <v>0</v>
      </c>
      <c r="G200" s="16">
        <f t="shared" si="48"/>
        <v>0</v>
      </c>
      <c r="H200" s="15">
        <f t="shared" si="49"/>
        <v>0</v>
      </c>
      <c r="I200" s="32">
        <f t="shared" si="50"/>
        <v>0</v>
      </c>
      <c r="J200" s="18" t="str">
        <f t="shared" si="51"/>
        <v>-</v>
      </c>
      <c r="K200" s="7" t="str">
        <f t="shared" si="52"/>
        <v>-</v>
      </c>
      <c r="L200" s="13">
        <f t="shared" si="53"/>
        <v>0</v>
      </c>
      <c r="M200" s="13" t="str">
        <f t="shared" si="54"/>
        <v>-</v>
      </c>
      <c r="N200" s="13">
        <f t="shared" si="55"/>
        <v>0</v>
      </c>
    </row>
    <row r="201" spans="1:14" x14ac:dyDescent="0.25">
      <c r="A201" s="26" t="str">
        <f>IF(B201="-","-",IF(DAY(B201)=1,WORKDAY(B201-1,1,Helligdage!$A$2:$A$999),IF(MONTH(B201)=12,WORKDAY(B201,-1,Helligdage!$A$2:$A$999),WORKDAY(B201+1,-1,Helligdage!$A$2:$A$999))))</f>
        <v>-</v>
      </c>
      <c r="B201" s="26" t="str">
        <f t="shared" si="44"/>
        <v>-</v>
      </c>
      <c r="C201" s="14">
        <f t="shared" si="45"/>
        <v>0</v>
      </c>
      <c r="D201" s="15" t="str">
        <f>IF(C201=0,"-",IF(DAY(B201)=1,IF(E200&gt;=$B$10,$B$10,E200+SUM(G201:INDEX(G197:G201,MATCH("R",C197:C201,0)+1))),0))</f>
        <v>-</v>
      </c>
      <c r="E201" s="16">
        <f t="shared" si="46"/>
        <v>0</v>
      </c>
      <c r="F201" s="50">
        <f t="shared" si="47"/>
        <v>0</v>
      </c>
      <c r="G201" s="16">
        <f t="shared" si="48"/>
        <v>0</v>
      </c>
      <c r="H201" s="15">
        <f t="shared" si="49"/>
        <v>0</v>
      </c>
      <c r="I201" s="32">
        <f t="shared" si="50"/>
        <v>0</v>
      </c>
      <c r="J201" s="18" t="str">
        <f t="shared" si="51"/>
        <v>-</v>
      </c>
      <c r="K201" s="7" t="str">
        <f t="shared" si="52"/>
        <v>-</v>
      </c>
      <c r="L201" s="13">
        <f t="shared" si="53"/>
        <v>0</v>
      </c>
      <c r="M201" s="13" t="str">
        <f t="shared" si="54"/>
        <v>-</v>
      </c>
      <c r="N201" s="13">
        <f t="shared" si="55"/>
        <v>0</v>
      </c>
    </row>
    <row r="202" spans="1:14" x14ac:dyDescent="0.25">
      <c r="A202" s="26" t="str">
        <f>IF(B202="-","-",IF(DAY(B202)=1,WORKDAY(B202-1,1,Helligdage!$A$2:$A$999),IF(MONTH(B202)=12,WORKDAY(B202,-1,Helligdage!$A$2:$A$999),WORKDAY(B202+1,-1,Helligdage!$A$2:$A$999))))</f>
        <v>-</v>
      </c>
      <c r="B202" s="26" t="str">
        <f t="shared" si="44"/>
        <v>-</v>
      </c>
      <c r="C202" s="14">
        <f t="shared" si="45"/>
        <v>0</v>
      </c>
      <c r="D202" s="15" t="str">
        <f>IF(C202=0,"-",IF(DAY(B202)=1,IF(E201&gt;=$B$10,$B$10,E201+SUM(G202:INDEX(G198:G202,MATCH("R",C198:C202,0)+1))),0))</f>
        <v>-</v>
      </c>
      <c r="E202" s="16">
        <f t="shared" si="46"/>
        <v>0</v>
      </c>
      <c r="F202" s="50">
        <f t="shared" si="47"/>
        <v>0</v>
      </c>
      <c r="G202" s="16">
        <f t="shared" si="48"/>
        <v>0</v>
      </c>
      <c r="H202" s="15">
        <f t="shared" si="49"/>
        <v>0</v>
      </c>
      <c r="I202" s="32">
        <f t="shared" si="50"/>
        <v>0</v>
      </c>
      <c r="J202" s="18" t="str">
        <f t="shared" si="51"/>
        <v>-</v>
      </c>
      <c r="K202" s="7" t="str">
        <f t="shared" si="52"/>
        <v>-</v>
      </c>
      <c r="L202" s="13">
        <f t="shared" si="53"/>
        <v>0</v>
      </c>
      <c r="M202" s="13" t="str">
        <f t="shared" si="54"/>
        <v>-</v>
      </c>
      <c r="N202" s="13">
        <f t="shared" si="55"/>
        <v>0</v>
      </c>
    </row>
    <row r="203" spans="1:14" x14ac:dyDescent="0.25">
      <c r="A203" s="26" t="str">
        <f>IF(B203="-","-",IF(DAY(B203)=1,WORKDAY(B203-1,1,Helligdage!$A$2:$A$999),IF(MONTH(B203)=12,WORKDAY(B203,-1,Helligdage!$A$2:$A$999),WORKDAY(B203+1,-1,Helligdage!$A$2:$A$999))))</f>
        <v>-</v>
      </c>
      <c r="B203" s="26" t="str">
        <f t="shared" si="44"/>
        <v>-</v>
      </c>
      <c r="C203" s="14">
        <f t="shared" si="45"/>
        <v>0</v>
      </c>
      <c r="D203" s="15" t="str">
        <f>IF(C203=0,"-",IF(DAY(B203)=1,IF(E202&gt;=$B$10,$B$10,E202+SUM(G203:INDEX(G199:G203,MATCH("R",C199:C203,0)+1))),0))</f>
        <v>-</v>
      </c>
      <c r="E203" s="16">
        <f t="shared" si="46"/>
        <v>0</v>
      </c>
      <c r="F203" s="50">
        <f t="shared" si="47"/>
        <v>0</v>
      </c>
      <c r="G203" s="16">
        <f t="shared" si="48"/>
        <v>0</v>
      </c>
      <c r="H203" s="15">
        <f t="shared" si="49"/>
        <v>0</v>
      </c>
      <c r="I203" s="32">
        <f t="shared" si="50"/>
        <v>0</v>
      </c>
      <c r="J203" s="18" t="str">
        <f t="shared" si="51"/>
        <v>-</v>
      </c>
      <c r="K203" s="7" t="str">
        <f t="shared" si="52"/>
        <v>-</v>
      </c>
      <c r="L203" s="13">
        <f t="shared" si="53"/>
        <v>0</v>
      </c>
      <c r="M203" s="13" t="str">
        <f t="shared" si="54"/>
        <v>-</v>
      </c>
      <c r="N203" s="13">
        <f t="shared" si="55"/>
        <v>0</v>
      </c>
    </row>
    <row r="204" spans="1:14" x14ac:dyDescent="0.25">
      <c r="A204" s="26" t="str">
        <f>IF(B204="-","-",IF(DAY(B204)=1,WORKDAY(B204-1,1,Helligdage!$A$2:$A$999),IF(MONTH(B204)=12,WORKDAY(B204,-1,Helligdage!$A$2:$A$999),WORKDAY(B204+1,-1,Helligdage!$A$2:$A$999))))</f>
        <v>-</v>
      </c>
      <c r="B204" s="26" t="str">
        <f t="shared" si="44"/>
        <v>-</v>
      </c>
      <c r="C204" s="14">
        <f t="shared" si="45"/>
        <v>0</v>
      </c>
      <c r="D204" s="15" t="str">
        <f>IF(C204=0,"-",IF(DAY(B204)=1,IF(E203&gt;=$B$10,$B$10,E203+SUM(G204:INDEX(G200:G204,MATCH("R",C200:C204,0)+1))),0))</f>
        <v>-</v>
      </c>
      <c r="E204" s="16">
        <f t="shared" si="46"/>
        <v>0</v>
      </c>
      <c r="F204" s="50">
        <f t="shared" si="47"/>
        <v>0</v>
      </c>
      <c r="G204" s="16">
        <f t="shared" si="48"/>
        <v>0</v>
      </c>
      <c r="H204" s="15">
        <f t="shared" si="49"/>
        <v>0</v>
      </c>
      <c r="I204" s="32">
        <f t="shared" si="50"/>
        <v>0</v>
      </c>
      <c r="J204" s="18" t="str">
        <f t="shared" si="51"/>
        <v>-</v>
      </c>
      <c r="K204" s="7" t="str">
        <f t="shared" si="52"/>
        <v>-</v>
      </c>
      <c r="L204" s="13">
        <f t="shared" si="53"/>
        <v>0</v>
      </c>
      <c r="M204" s="13" t="str">
        <f t="shared" si="54"/>
        <v>-</v>
      </c>
      <c r="N204" s="13">
        <f t="shared" si="55"/>
        <v>0</v>
      </c>
    </row>
    <row r="205" spans="1:14" x14ac:dyDescent="0.25">
      <c r="A205" s="26" t="str">
        <f>IF(B205="-","-",IF(DAY(B205)=1,WORKDAY(B205-1,1,Helligdage!$A$2:$A$999),IF(MONTH(B205)=12,WORKDAY(B205,-1,Helligdage!$A$2:$A$999),WORKDAY(B205+1,-1,Helligdage!$A$2:$A$999))))</f>
        <v>-</v>
      </c>
      <c r="B205" s="26" t="str">
        <f t="shared" si="44"/>
        <v>-</v>
      </c>
      <c r="C205" s="14">
        <f t="shared" si="45"/>
        <v>0</v>
      </c>
      <c r="D205" s="15" t="str">
        <f>IF(C205=0,"-",IF(DAY(B205)=1,IF(E204&gt;=$B$10,$B$10,E204+SUM(G205:INDEX(G201:G205,MATCH("R",C201:C205,0)+1))),0))</f>
        <v>-</v>
      </c>
      <c r="E205" s="16">
        <f t="shared" si="46"/>
        <v>0</v>
      </c>
      <c r="F205" s="50">
        <f t="shared" si="47"/>
        <v>0</v>
      </c>
      <c r="G205" s="16">
        <f t="shared" si="48"/>
        <v>0</v>
      </c>
      <c r="H205" s="15">
        <f t="shared" si="49"/>
        <v>0</v>
      </c>
      <c r="I205" s="32">
        <f t="shared" si="50"/>
        <v>0</v>
      </c>
      <c r="J205" s="18" t="str">
        <f t="shared" si="51"/>
        <v>-</v>
      </c>
      <c r="K205" s="7" t="str">
        <f t="shared" si="52"/>
        <v>-</v>
      </c>
      <c r="L205" s="13">
        <f t="shared" si="53"/>
        <v>0</v>
      </c>
      <c r="M205" s="13" t="str">
        <f t="shared" si="54"/>
        <v>-</v>
      </c>
      <c r="N205" s="13">
        <f t="shared" si="55"/>
        <v>0</v>
      </c>
    </row>
    <row r="206" spans="1:14" x14ac:dyDescent="0.25">
      <c r="A206" s="26" t="str">
        <f>IF(B206="-","-",IF(DAY(B206)=1,WORKDAY(B206-1,1,Helligdage!$A$2:$A$999),IF(MONTH(B206)=12,WORKDAY(B206,-1,Helligdage!$A$2:$A$999),WORKDAY(B206+1,-1,Helligdage!$A$2:$A$999))))</f>
        <v>-</v>
      </c>
      <c r="B206" s="26" t="str">
        <f t="shared" si="44"/>
        <v>-</v>
      </c>
      <c r="C206" s="14">
        <f t="shared" si="45"/>
        <v>0</v>
      </c>
      <c r="D206" s="15" t="str">
        <f>IF(C206=0,"-",IF(DAY(B206)=1,IF(E205&gt;=$B$10,$B$10,E205+SUM(G206:INDEX(G202:G206,MATCH("R",C202:C206,0)+1))),0))</f>
        <v>-</v>
      </c>
      <c r="E206" s="16">
        <f t="shared" si="46"/>
        <v>0</v>
      </c>
      <c r="F206" s="50">
        <f t="shared" si="47"/>
        <v>0</v>
      </c>
      <c r="G206" s="16">
        <f t="shared" si="48"/>
        <v>0</v>
      </c>
      <c r="H206" s="15">
        <f t="shared" si="49"/>
        <v>0</v>
      </c>
      <c r="I206" s="32">
        <f t="shared" si="50"/>
        <v>0</v>
      </c>
      <c r="J206" s="18" t="str">
        <f t="shared" si="51"/>
        <v>-</v>
      </c>
      <c r="K206" s="7" t="str">
        <f t="shared" si="52"/>
        <v>-</v>
      </c>
      <c r="L206" s="13">
        <f t="shared" si="53"/>
        <v>0</v>
      </c>
      <c r="M206" s="13" t="str">
        <f t="shared" si="54"/>
        <v>-</v>
      </c>
      <c r="N206" s="13">
        <f t="shared" si="55"/>
        <v>0</v>
      </c>
    </row>
    <row r="207" spans="1:14" x14ac:dyDescent="0.25">
      <c r="A207" s="26" t="str">
        <f>IF(B207="-","-",IF(DAY(B207)=1,WORKDAY(B207-1,1,Helligdage!$A$2:$A$999),IF(MONTH(B207)=12,WORKDAY(B207,-1,Helligdage!$A$2:$A$999),WORKDAY(B207+1,-1,Helligdage!$A$2:$A$999))))</f>
        <v>-</v>
      </c>
      <c r="B207" s="26" t="str">
        <f t="shared" si="44"/>
        <v>-</v>
      </c>
      <c r="C207" s="14">
        <f t="shared" si="45"/>
        <v>0</v>
      </c>
      <c r="D207" s="15" t="str">
        <f>IF(C207=0,"-",IF(DAY(B207)=1,IF(E206&gt;=$B$10,$B$10,E206+SUM(G207:INDEX(G203:G207,MATCH("R",C203:C207,0)+1))),0))</f>
        <v>-</v>
      </c>
      <c r="E207" s="16">
        <f t="shared" si="46"/>
        <v>0</v>
      </c>
      <c r="F207" s="50">
        <f t="shared" si="47"/>
        <v>0</v>
      </c>
      <c r="G207" s="16">
        <f t="shared" si="48"/>
        <v>0</v>
      </c>
      <c r="H207" s="15">
        <f t="shared" si="49"/>
        <v>0</v>
      </c>
      <c r="I207" s="32">
        <f t="shared" si="50"/>
        <v>0</v>
      </c>
      <c r="J207" s="18" t="str">
        <f t="shared" si="51"/>
        <v>-</v>
      </c>
      <c r="K207" s="7" t="str">
        <f t="shared" si="52"/>
        <v>-</v>
      </c>
      <c r="L207" s="13">
        <f t="shared" si="53"/>
        <v>0</v>
      </c>
      <c r="M207" s="13" t="str">
        <f t="shared" si="54"/>
        <v>-</v>
      </c>
      <c r="N207" s="13">
        <f t="shared" si="55"/>
        <v>0</v>
      </c>
    </row>
    <row r="208" spans="1:14" x14ac:dyDescent="0.25">
      <c r="A208" s="26" t="str">
        <f>IF(B208="-","-",IF(DAY(B208)=1,WORKDAY(B208-1,1,Helligdage!$A$2:$A$999),IF(MONTH(B208)=12,WORKDAY(B208,-1,Helligdage!$A$2:$A$999),WORKDAY(B208+1,-1,Helligdage!$A$2:$A$999))))</f>
        <v>-</v>
      </c>
      <c r="B208" s="26" t="str">
        <f t="shared" si="44"/>
        <v>-</v>
      </c>
      <c r="C208" s="14">
        <f t="shared" si="45"/>
        <v>0</v>
      </c>
      <c r="D208" s="15" t="str">
        <f>IF(C208=0,"-",IF(DAY(B208)=1,IF(E207&gt;=$B$10,$B$10,E207+SUM(G208:INDEX(G204:G208,MATCH("R",C204:C208,0)+1))),0))</f>
        <v>-</v>
      </c>
      <c r="E208" s="16">
        <f t="shared" si="46"/>
        <v>0</v>
      </c>
      <c r="F208" s="50">
        <f t="shared" si="47"/>
        <v>0</v>
      </c>
      <c r="G208" s="16">
        <f t="shared" si="48"/>
        <v>0</v>
      </c>
      <c r="H208" s="15">
        <f t="shared" si="49"/>
        <v>0</v>
      </c>
      <c r="I208" s="32">
        <f t="shared" si="50"/>
        <v>0</v>
      </c>
      <c r="J208" s="18" t="str">
        <f t="shared" si="51"/>
        <v>-</v>
      </c>
      <c r="K208" s="7" t="str">
        <f t="shared" si="52"/>
        <v>-</v>
      </c>
      <c r="L208" s="13">
        <f t="shared" si="53"/>
        <v>0</v>
      </c>
      <c r="M208" s="13" t="str">
        <f t="shared" si="54"/>
        <v>-</v>
      </c>
      <c r="N208" s="13">
        <f t="shared" si="55"/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Props1.xml><?xml version="1.0" encoding="utf-8"?>
<ds:datastoreItem xmlns:ds="http://schemas.openxmlformats.org/officeDocument/2006/customXml" ds:itemID="{CD8A3D79-9502-47F9-B3F7-057D0A22F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5A4D1F-0C46-4C60-BB0B-483D386226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A5428-CAFA-40B6-8112-390C6BB7C33C}">
  <ds:schemaRefs>
    <ds:schemaRef ds:uri="fe3f3faa-89f8-47bb-bfd5-6f84bcfba94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df6f2fb-d09e-4b27-97eb-cdd94f0562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Beregning omlægning af billån</vt:lpstr>
      <vt:lpstr>Nyt Billån</vt:lpstr>
      <vt:lpstr>Gammelt Billån</vt:lpstr>
      <vt:lpstr>Helligdage</vt:lpstr>
      <vt:lpstr>Billån test</vt:lpstr>
      <vt:lpstr>'Beregning omlægning af billån'!Udskriftsområde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Haagen Vestergaard</dc:creator>
  <cp:lastModifiedBy>Joakim Gohs-Jensen</cp:lastModifiedBy>
  <dcterms:created xsi:type="dcterms:W3CDTF">2020-11-20T09:13:58Z</dcterms:created>
  <dcterms:modified xsi:type="dcterms:W3CDTF">2025-02-26T14:56:49Z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  <property fmtid="{D5CDD505-2E9C-101B-9397-08002B2CF9AE}" pid="3" name="MediaServiceImageTags">
    <vt:lpwstr/>
  </property>
</Properties>
</file>